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105" windowWidth="27255" windowHeight="11085" tabRatio="292"/>
  </bookViews>
  <sheets>
    <sheet name="ZPF" sheetId="1" r:id="rId1"/>
    <sheet name="SHRNUT" sheetId="5" r:id="rId2"/>
    <sheet name="PUPFL" sheetId="4" r:id="rId3"/>
  </sheets>
  <definedNames>
    <definedName name="_xlnm.Print_Titles" localSheetId="2">PUPFL!$1:$3</definedName>
    <definedName name="_xlnm.Print_Titles" localSheetId="0">ZPF!$1:$3</definedName>
    <definedName name="_xlnm.Print_Area" localSheetId="2">PUPFL!$A$1:$F$28</definedName>
    <definedName name="_xlnm.Print_Area" localSheetId="1">SHRNUT!$A$1:$N$32</definedName>
    <definedName name="_xlnm.Print_Area" localSheetId="0">ZPF!$A$1:$O$80</definedName>
  </definedNames>
  <calcPr calcId="125725"/>
</workbook>
</file>

<file path=xl/calcChain.xml><?xml version="1.0" encoding="utf-8"?>
<calcChain xmlns="http://schemas.openxmlformats.org/spreadsheetml/2006/main">
  <c r="P63" i="1"/>
  <c r="P67"/>
  <c r="P66"/>
  <c r="P65"/>
  <c r="U41"/>
  <c r="V41"/>
  <c r="W41"/>
  <c r="X41"/>
  <c r="Y41"/>
  <c r="Z41"/>
  <c r="AA41"/>
  <c r="AB41"/>
  <c r="AC41"/>
  <c r="AD41"/>
  <c r="I79"/>
  <c r="U14"/>
  <c r="V14"/>
  <c r="W14"/>
  <c r="X14"/>
  <c r="Y14"/>
  <c r="Z14"/>
  <c r="AA14"/>
  <c r="AB14"/>
  <c r="AC14"/>
  <c r="AD14"/>
  <c r="D14"/>
  <c r="P14" s="1"/>
  <c r="U15"/>
  <c r="V15"/>
  <c r="W15"/>
  <c r="X15"/>
  <c r="Y15"/>
  <c r="Z15"/>
  <c r="AA15"/>
  <c r="AB15"/>
  <c r="AC15"/>
  <c r="AD15"/>
  <c r="H12"/>
  <c r="U61"/>
  <c r="V61"/>
  <c r="W61"/>
  <c r="X61"/>
  <c r="Z61"/>
  <c r="AA61"/>
  <c r="AB61"/>
  <c r="AC61"/>
  <c r="AD61"/>
  <c r="U62"/>
  <c r="V62"/>
  <c r="W62"/>
  <c r="X62"/>
  <c r="Z62"/>
  <c r="AA62"/>
  <c r="AB62"/>
  <c r="AC62"/>
  <c r="AD62"/>
  <c r="D56"/>
  <c r="Y56" s="1"/>
  <c r="N63"/>
  <c r="D55"/>
  <c r="Y55" s="1"/>
  <c r="D62"/>
  <c r="Y62" s="1"/>
  <c r="D61"/>
  <c r="Y61" s="1"/>
  <c r="F63"/>
  <c r="G63"/>
  <c r="E63"/>
  <c r="AD6"/>
  <c r="AD7"/>
  <c r="AD8"/>
  <c r="AD9"/>
  <c r="AD10"/>
  <c r="AD11"/>
  <c r="AD12"/>
  <c r="AD13"/>
  <c r="AD16"/>
  <c r="AD17"/>
  <c r="AD19"/>
  <c r="AD20"/>
  <c r="AD21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2"/>
  <c r="AD43"/>
  <c r="AD44"/>
  <c r="AD45"/>
  <c r="AD46"/>
  <c r="AD47"/>
  <c r="AD48"/>
  <c r="AD49"/>
  <c r="AD50"/>
  <c r="AD51"/>
  <c r="AD52"/>
  <c r="AD53"/>
  <c r="AD54"/>
  <c r="AD55"/>
  <c r="AD56"/>
  <c r="AD57"/>
  <c r="AD58"/>
  <c r="AD59"/>
  <c r="AD60"/>
  <c r="AD5"/>
  <c r="U26"/>
  <c r="V26"/>
  <c r="W26"/>
  <c r="X26"/>
  <c r="Y26"/>
  <c r="Z26"/>
  <c r="AA26"/>
  <c r="AB26"/>
  <c r="AC26"/>
  <c r="U27"/>
  <c r="V27"/>
  <c r="W27"/>
  <c r="X27"/>
  <c r="Y27"/>
  <c r="Z27"/>
  <c r="AA27"/>
  <c r="AB27"/>
  <c r="AC27"/>
  <c r="U28"/>
  <c r="V28"/>
  <c r="W28"/>
  <c r="X28"/>
  <c r="Y28"/>
  <c r="Z28"/>
  <c r="AA28"/>
  <c r="AB28"/>
  <c r="AC28"/>
  <c r="U29"/>
  <c r="V29"/>
  <c r="W29"/>
  <c r="X29"/>
  <c r="Y29"/>
  <c r="Z29"/>
  <c r="AA29"/>
  <c r="AB29"/>
  <c r="AC29"/>
  <c r="U30"/>
  <c r="V30"/>
  <c r="W30"/>
  <c r="X30"/>
  <c r="Y30"/>
  <c r="Z30"/>
  <c r="AA30"/>
  <c r="AB30"/>
  <c r="U31"/>
  <c r="V31"/>
  <c r="W31"/>
  <c r="X31"/>
  <c r="Y31"/>
  <c r="Z31"/>
  <c r="AA31"/>
  <c r="AB31"/>
  <c r="AC31"/>
  <c r="U32"/>
  <c r="V32"/>
  <c r="W32"/>
  <c r="X32"/>
  <c r="Y32"/>
  <c r="Z32"/>
  <c r="AA32"/>
  <c r="AB32"/>
  <c r="AC32"/>
  <c r="U33"/>
  <c r="V33"/>
  <c r="W33"/>
  <c r="X33"/>
  <c r="Y33"/>
  <c r="Z33"/>
  <c r="AA33"/>
  <c r="AB33"/>
  <c r="AC33"/>
  <c r="U34"/>
  <c r="V34"/>
  <c r="W34"/>
  <c r="X34"/>
  <c r="Y34"/>
  <c r="Z34"/>
  <c r="AA34"/>
  <c r="AB34"/>
  <c r="AC34"/>
  <c r="U35"/>
  <c r="V35"/>
  <c r="W35"/>
  <c r="X35"/>
  <c r="Y35"/>
  <c r="Z35"/>
  <c r="AA35"/>
  <c r="AB35"/>
  <c r="U36"/>
  <c r="V36"/>
  <c r="W36"/>
  <c r="X36"/>
  <c r="Y36"/>
  <c r="Z36"/>
  <c r="AA36"/>
  <c r="AB36"/>
  <c r="U37"/>
  <c r="V37"/>
  <c r="W37"/>
  <c r="X37"/>
  <c r="Y37"/>
  <c r="Z37"/>
  <c r="AA37"/>
  <c r="AB37"/>
  <c r="AC37"/>
  <c r="U38"/>
  <c r="V38"/>
  <c r="W38"/>
  <c r="X38"/>
  <c r="Y38"/>
  <c r="Z38"/>
  <c r="AA38"/>
  <c r="AB38"/>
  <c r="U39"/>
  <c r="V39"/>
  <c r="W39"/>
  <c r="X39"/>
  <c r="Y39"/>
  <c r="Z39"/>
  <c r="AA39"/>
  <c r="AB39"/>
  <c r="AC39"/>
  <c r="U40"/>
  <c r="V40"/>
  <c r="W40"/>
  <c r="X40"/>
  <c r="Y40"/>
  <c r="Z40"/>
  <c r="AA40"/>
  <c r="AB40"/>
  <c r="AC40"/>
  <c r="U42"/>
  <c r="V42"/>
  <c r="W42"/>
  <c r="X42"/>
  <c r="Y42"/>
  <c r="Z42"/>
  <c r="AA42"/>
  <c r="AB42"/>
  <c r="AC42"/>
  <c r="U43"/>
  <c r="V43"/>
  <c r="W43"/>
  <c r="X43"/>
  <c r="Y43"/>
  <c r="Z43"/>
  <c r="AA43"/>
  <c r="AB43"/>
  <c r="U44"/>
  <c r="V44"/>
  <c r="W44"/>
  <c r="X44"/>
  <c r="Y44"/>
  <c r="Z44"/>
  <c r="AA44"/>
  <c r="AB44"/>
  <c r="U45"/>
  <c r="V45"/>
  <c r="W45"/>
  <c r="X45"/>
  <c r="Y45"/>
  <c r="Z45"/>
  <c r="AA45"/>
  <c r="AB45"/>
  <c r="U46"/>
  <c r="V46"/>
  <c r="W46"/>
  <c r="X46"/>
  <c r="Y46"/>
  <c r="Z46"/>
  <c r="AA46"/>
  <c r="AB46"/>
  <c r="AC46"/>
  <c r="U47"/>
  <c r="V47"/>
  <c r="W47"/>
  <c r="X47"/>
  <c r="Y47"/>
  <c r="Z47"/>
  <c r="AA47"/>
  <c r="AB47"/>
  <c r="AC47"/>
  <c r="U48"/>
  <c r="V48"/>
  <c r="W48"/>
  <c r="X48"/>
  <c r="Y48"/>
  <c r="Z48"/>
  <c r="AA48"/>
  <c r="AB48"/>
  <c r="U49"/>
  <c r="V49"/>
  <c r="W49"/>
  <c r="X49"/>
  <c r="Y49"/>
  <c r="Z49"/>
  <c r="AA49"/>
  <c r="AB49"/>
  <c r="U50"/>
  <c r="V50"/>
  <c r="W50"/>
  <c r="X50"/>
  <c r="Y50"/>
  <c r="Z50"/>
  <c r="AA50"/>
  <c r="AB50"/>
  <c r="AC50"/>
  <c r="U51"/>
  <c r="V51"/>
  <c r="W51"/>
  <c r="X51"/>
  <c r="Y51"/>
  <c r="Z51"/>
  <c r="AA51"/>
  <c r="AB51"/>
  <c r="AC51"/>
  <c r="U52"/>
  <c r="V52"/>
  <c r="W52"/>
  <c r="X52"/>
  <c r="Z52"/>
  <c r="AA52"/>
  <c r="AB52"/>
  <c r="AC52"/>
  <c r="U53"/>
  <c r="V53"/>
  <c r="W53"/>
  <c r="X53"/>
  <c r="Z53"/>
  <c r="AA53"/>
  <c r="AB53"/>
  <c r="AC53"/>
  <c r="U54"/>
  <c r="V54"/>
  <c r="W54"/>
  <c r="X54"/>
  <c r="Z54"/>
  <c r="AA54"/>
  <c r="AB54"/>
  <c r="AC54"/>
  <c r="U55"/>
  <c r="V55"/>
  <c r="W55"/>
  <c r="X55"/>
  <c r="Z55"/>
  <c r="AA55"/>
  <c r="AB55"/>
  <c r="AC55"/>
  <c r="U56"/>
  <c r="V56"/>
  <c r="W56"/>
  <c r="X56"/>
  <c r="Z56"/>
  <c r="AA56"/>
  <c r="AB56"/>
  <c r="AC56"/>
  <c r="U57"/>
  <c r="V57"/>
  <c r="W57"/>
  <c r="X57"/>
  <c r="Y57"/>
  <c r="Z57"/>
  <c r="AA57"/>
  <c r="AB57"/>
  <c r="AC57"/>
  <c r="U58"/>
  <c r="V58"/>
  <c r="W58"/>
  <c r="X58"/>
  <c r="Z58"/>
  <c r="AA58"/>
  <c r="AB58"/>
  <c r="AC58"/>
  <c r="U59"/>
  <c r="V59"/>
  <c r="W59"/>
  <c r="X59"/>
  <c r="Z59"/>
  <c r="AA59"/>
  <c r="AB59"/>
  <c r="AC59"/>
  <c r="U60"/>
  <c r="V60"/>
  <c r="W60"/>
  <c r="X60"/>
  <c r="Y60"/>
  <c r="Z60"/>
  <c r="AA60"/>
  <c r="AB60"/>
  <c r="AC60"/>
  <c r="F94"/>
  <c r="F90"/>
  <c r="D95"/>
  <c r="E92"/>
  <c r="D92" s="1"/>
  <c r="D91"/>
  <c r="D93"/>
  <c r="E90"/>
  <c r="D59"/>
  <c r="Y59" s="1"/>
  <c r="D58"/>
  <c r="Y58" s="1"/>
  <c r="D53"/>
  <c r="Y53" s="1"/>
  <c r="D52"/>
  <c r="Y52" s="1"/>
  <c r="M42"/>
  <c r="M40"/>
  <c r="K39"/>
  <c r="K38"/>
  <c r="K31"/>
  <c r="K63" s="1"/>
  <c r="M34"/>
  <c r="L32"/>
  <c r="J30"/>
  <c r="J63" s="1"/>
  <c r="D54"/>
  <c r="Y54" s="1"/>
  <c r="H50"/>
  <c r="H46" s="1"/>
  <c r="D35"/>
  <c r="AC35" s="1"/>
  <c r="D30"/>
  <c r="AC30" s="1"/>
  <c r="M24"/>
  <c r="L23"/>
  <c r="D43"/>
  <c r="AC43" s="1"/>
  <c r="D44"/>
  <c r="AC44" s="1"/>
  <c r="D45"/>
  <c r="AC45" s="1"/>
  <c r="H28"/>
  <c r="H16"/>
  <c r="D22"/>
  <c r="AD22" s="1"/>
  <c r="D18"/>
  <c r="AD18" s="1"/>
  <c r="D13"/>
  <c r="Z13" s="1"/>
  <c r="D12"/>
  <c r="U12" s="1"/>
  <c r="D11"/>
  <c r="X11" s="1"/>
  <c r="D10"/>
  <c r="D9"/>
  <c r="Z9" s="1"/>
  <c r="D6"/>
  <c r="U6" s="1"/>
  <c r="Z7"/>
  <c r="D48"/>
  <c r="AC48" s="1"/>
  <c r="U20"/>
  <c r="V20"/>
  <c r="W20"/>
  <c r="X20"/>
  <c r="Y20"/>
  <c r="Z20"/>
  <c r="AA20"/>
  <c r="AB20"/>
  <c r="AC20"/>
  <c r="AA6"/>
  <c r="AA7"/>
  <c r="AA8"/>
  <c r="AA9"/>
  <c r="AA11"/>
  <c r="AA12"/>
  <c r="AA13"/>
  <c r="AA16"/>
  <c r="AA17"/>
  <c r="AA18"/>
  <c r="AA19"/>
  <c r="AA21"/>
  <c r="AA22"/>
  <c r="AA23"/>
  <c r="AA24"/>
  <c r="AA25"/>
  <c r="AA5"/>
  <c r="V23"/>
  <c r="W23"/>
  <c r="X23"/>
  <c r="Y23"/>
  <c r="Z23"/>
  <c r="AB23"/>
  <c r="AC23"/>
  <c r="U24"/>
  <c r="V24"/>
  <c r="X24"/>
  <c r="Y24"/>
  <c r="Z24"/>
  <c r="AB24"/>
  <c r="AC24"/>
  <c r="V25"/>
  <c r="W25"/>
  <c r="X25"/>
  <c r="Y25"/>
  <c r="Z25"/>
  <c r="AB25"/>
  <c r="AC25"/>
  <c r="D49"/>
  <c r="AC49" s="1"/>
  <c r="W24"/>
  <c r="U23"/>
  <c r="V5"/>
  <c r="W5"/>
  <c r="X5"/>
  <c r="Y5"/>
  <c r="Z5"/>
  <c r="AB5"/>
  <c r="AC5"/>
  <c r="V6"/>
  <c r="W6"/>
  <c r="X6"/>
  <c r="Y6"/>
  <c r="Z6"/>
  <c r="AB6"/>
  <c r="AC6"/>
  <c r="U7"/>
  <c r="V7"/>
  <c r="W7"/>
  <c r="X7"/>
  <c r="Y7"/>
  <c r="AB7"/>
  <c r="AC7"/>
  <c r="V8"/>
  <c r="W8"/>
  <c r="X8"/>
  <c r="Y8"/>
  <c r="Z8"/>
  <c r="AB8"/>
  <c r="AC8"/>
  <c r="U9"/>
  <c r="V9"/>
  <c r="W9"/>
  <c r="Y9"/>
  <c r="AB9"/>
  <c r="AC9"/>
  <c r="U10"/>
  <c r="V10"/>
  <c r="W10"/>
  <c r="X10"/>
  <c r="Y10"/>
  <c r="Z10"/>
  <c r="AB10"/>
  <c r="AC10"/>
  <c r="U11"/>
  <c r="V11"/>
  <c r="W11"/>
  <c r="Y11"/>
  <c r="Z11"/>
  <c r="AB11"/>
  <c r="AC11"/>
  <c r="V12"/>
  <c r="W12"/>
  <c r="X12"/>
  <c r="Y12"/>
  <c r="Z12"/>
  <c r="AB12"/>
  <c r="AC12"/>
  <c r="V13"/>
  <c r="W13"/>
  <c r="X13"/>
  <c r="Y13"/>
  <c r="AB13"/>
  <c r="AC13"/>
  <c r="V16"/>
  <c r="W16"/>
  <c r="X16"/>
  <c r="Y16"/>
  <c r="Z16"/>
  <c r="AB16"/>
  <c r="AC16"/>
  <c r="U17"/>
  <c r="V17"/>
  <c r="W17"/>
  <c r="X17"/>
  <c r="Y17"/>
  <c r="Z17"/>
  <c r="AB17"/>
  <c r="AC17"/>
  <c r="V18"/>
  <c r="W18"/>
  <c r="X18"/>
  <c r="Y18"/>
  <c r="Z18"/>
  <c r="AB18"/>
  <c r="AC18"/>
  <c r="U19"/>
  <c r="V19"/>
  <c r="W19"/>
  <c r="Y19"/>
  <c r="Z19"/>
  <c r="AB19"/>
  <c r="AC19"/>
  <c r="V21"/>
  <c r="W21"/>
  <c r="X21"/>
  <c r="Y21"/>
  <c r="Z21"/>
  <c r="AB21"/>
  <c r="AC21"/>
  <c r="U22"/>
  <c r="V22"/>
  <c r="W22"/>
  <c r="X22"/>
  <c r="Y22"/>
  <c r="Z22"/>
  <c r="AB22"/>
  <c r="AC22"/>
  <c r="U5"/>
  <c r="U8"/>
  <c r="X9"/>
  <c r="AA10"/>
  <c r="U13"/>
  <c r="X19"/>
  <c r="U18"/>
  <c r="D38"/>
  <c r="AC38" s="1"/>
  <c r="U16"/>
  <c r="M9" i="5"/>
  <c r="U25" i="1"/>
  <c r="D14" i="4"/>
  <c r="D13"/>
  <c r="D12"/>
  <c r="D10"/>
  <c r="H15" i="5"/>
  <c r="D50" i="1" l="1"/>
  <c r="D4"/>
  <c r="G98"/>
  <c r="AB63"/>
  <c r="L63"/>
  <c r="Z63"/>
  <c r="V63"/>
  <c r="W63"/>
  <c r="AA63"/>
  <c r="X63"/>
  <c r="AD63"/>
  <c r="Y63"/>
  <c r="Y66" s="1"/>
  <c r="M63"/>
  <c r="Q63" s="1"/>
  <c r="E94"/>
  <c r="D94" s="1"/>
  <c r="Q71"/>
  <c r="Q64"/>
  <c r="D16"/>
  <c r="P16" s="1"/>
  <c r="G93"/>
  <c r="D90"/>
  <c r="G90" s="1"/>
  <c r="D46"/>
  <c r="P46" s="1"/>
  <c r="P11"/>
  <c r="G92"/>
  <c r="G91"/>
  <c r="P12"/>
  <c r="M85"/>
  <c r="H25" i="5"/>
  <c r="P50" i="1" l="1"/>
  <c r="G94"/>
  <c r="H91"/>
  <c r="H92"/>
  <c r="H93"/>
  <c r="H17" i="5"/>
  <c r="H27"/>
  <c r="H6"/>
  <c r="H7"/>
  <c r="L5"/>
  <c r="H5"/>
  <c r="D36" i="1"/>
  <c r="AC36" s="1"/>
  <c r="AC63" s="1"/>
  <c r="H94" l="1"/>
  <c r="D28"/>
  <c r="U21"/>
  <c r="U63" s="1"/>
  <c r="T63" s="1"/>
  <c r="Y67" s="1"/>
  <c r="F24" i="5"/>
  <c r="M24" s="1"/>
  <c r="F25"/>
  <c r="M25" s="1"/>
  <c r="F27"/>
  <c r="H28"/>
  <c r="F26"/>
  <c r="M26" s="1"/>
  <c r="L4"/>
  <c r="D63" i="1" l="1"/>
  <c r="P85" s="1"/>
  <c r="M84"/>
  <c r="M86" s="1"/>
  <c r="P28"/>
  <c r="I78" s="1"/>
  <c r="AD64"/>
  <c r="F28" i="5"/>
  <c r="F17"/>
  <c r="K6"/>
  <c r="F4"/>
  <c r="J4"/>
  <c r="F6"/>
  <c r="K4"/>
  <c r="G4"/>
  <c r="P84" i="1" l="1"/>
  <c r="H4" i="5"/>
  <c r="H8" s="1"/>
  <c r="L6"/>
  <c r="H18"/>
  <c r="H29" l="1"/>
  <c r="K5"/>
  <c r="I5"/>
  <c r="I4"/>
  <c r="J5" l="1"/>
  <c r="G7"/>
  <c r="J6"/>
  <c r="J7"/>
  <c r="G6"/>
  <c r="E6"/>
  <c r="J8" l="1"/>
  <c r="F14"/>
  <c r="M14" s="1"/>
  <c r="F16"/>
  <c r="M16" s="1"/>
  <c r="G5"/>
  <c r="G8" s="1"/>
  <c r="I6"/>
  <c r="M6" s="1"/>
  <c r="I7"/>
  <c r="I8" l="1"/>
  <c r="F15"/>
  <c r="M15" s="1"/>
  <c r="F5"/>
  <c r="E7"/>
  <c r="E5"/>
  <c r="E4"/>
  <c r="M4" s="1"/>
  <c r="M5" l="1"/>
  <c r="E8"/>
  <c r="F18"/>
  <c r="K7" l="1"/>
  <c r="K8" s="1"/>
  <c r="F7"/>
  <c r="F29"/>
  <c r="F8" l="1"/>
  <c r="J27"/>
  <c r="M27" s="1"/>
  <c r="J17"/>
  <c r="M17" s="1"/>
  <c r="P8" l="1"/>
  <c r="L64" i="1"/>
  <c r="K64"/>
  <c r="N64"/>
  <c r="M64"/>
  <c r="J64"/>
  <c r="G64"/>
  <c r="F64"/>
  <c r="E64"/>
  <c r="J18" i="5"/>
  <c r="P18" s="1"/>
  <c r="L7"/>
  <c r="J28"/>
  <c r="AB64" i="1" l="1"/>
  <c r="V64"/>
  <c r="W64"/>
  <c r="AC64"/>
  <c r="X64"/>
  <c r="AA64"/>
  <c r="Y64"/>
  <c r="Z64"/>
  <c r="U64"/>
  <c r="M18" i="5"/>
  <c r="M19" s="1"/>
  <c r="J29"/>
  <c r="M28"/>
  <c r="M7"/>
  <c r="L8"/>
  <c r="T64" i="1" l="1"/>
  <c r="F19" i="5"/>
  <c r="H19"/>
  <c r="J19"/>
  <c r="M29"/>
  <c r="M8"/>
  <c r="L9" s="1"/>
  <c r="P19" l="1"/>
  <c r="H9"/>
  <c r="K9"/>
  <c r="J9"/>
  <c r="I9"/>
  <c r="G9"/>
  <c r="F9"/>
  <c r="E9"/>
  <c r="P9" l="1"/>
  <c r="H4" i="1"/>
  <c r="H63" s="1"/>
</calcChain>
</file>

<file path=xl/sharedStrings.xml><?xml version="1.0" encoding="utf-8"?>
<sst xmlns="http://schemas.openxmlformats.org/spreadsheetml/2006/main" count="247" uniqueCount="158">
  <si>
    <t>poznámka</t>
  </si>
  <si>
    <t>orná</t>
  </si>
  <si>
    <t>sady  a zahrady</t>
  </si>
  <si>
    <t>I.</t>
  </si>
  <si>
    <t>II.</t>
  </si>
  <si>
    <t>III.</t>
  </si>
  <si>
    <t>IV.</t>
  </si>
  <si>
    <t>V.</t>
  </si>
  <si>
    <t>kontrola (tr)</t>
  </si>
  <si>
    <t>kontrola (dr)</t>
  </si>
  <si>
    <t>celkový zábor ZPF [ha]</t>
  </si>
  <si>
    <t>Zábor ZPF dle třídy ochrany  [ha]</t>
  </si>
  <si>
    <t>z toho zábor ZPF dle kultury [ha]</t>
  </si>
  <si>
    <t>ozn. záboru (ZČÚ)</t>
  </si>
  <si>
    <t>funkční využití</t>
  </si>
  <si>
    <t>změny v krajině</t>
  </si>
  <si>
    <t>zastavitelné plochy</t>
  </si>
  <si>
    <t>plochy dopravní infrastruktury</t>
  </si>
  <si>
    <t>ttp</t>
  </si>
  <si>
    <t>bydlení vč. smíšeného</t>
  </si>
  <si>
    <t>rekreace</t>
  </si>
  <si>
    <t>doprava</t>
  </si>
  <si>
    <t>tech infra</t>
  </si>
  <si>
    <t>výroba a skladování</t>
  </si>
  <si>
    <t>BPEJ</t>
  </si>
  <si>
    <t>Zábor uvnitř zast. úz. [ha]</t>
  </si>
  <si>
    <t>plochy bydlení</t>
  </si>
  <si>
    <t>plochy výroby a skladování</t>
  </si>
  <si>
    <t>obč. vyb</t>
  </si>
  <si>
    <t>voda</t>
  </si>
  <si>
    <t>les, smíšené nezast. území</t>
  </si>
  <si>
    <t xml:space="preserve">                                   [%]</t>
  </si>
  <si>
    <t>zábor PUPFL     [ha]</t>
  </si>
  <si>
    <t>katastrální území</t>
  </si>
  <si>
    <t>Zábory PUPFL</t>
  </si>
  <si>
    <t xml:space="preserve">součet </t>
  </si>
  <si>
    <t>zábory PUPFL dle k.ú</t>
  </si>
  <si>
    <t xml:space="preserve">bydlení vč. smíšeného </t>
  </si>
  <si>
    <t>Zábory podle navrhovaného způsobu funkčního využití</t>
  </si>
  <si>
    <t>součet</t>
  </si>
  <si>
    <t>kontrola</t>
  </si>
  <si>
    <t>komunikace (mimo    zastavitelné pl.)</t>
  </si>
  <si>
    <t>Nehasice</t>
  </si>
  <si>
    <t>Tatinná</t>
  </si>
  <si>
    <t>Vidovle</t>
  </si>
  <si>
    <t>Bitozeves</t>
  </si>
  <si>
    <t>K1</t>
  </si>
  <si>
    <t>Zábory podle charakteristických skupin (odkazy na list ZPF tučně)</t>
  </si>
  <si>
    <t xml:space="preserve">stávající šíře (ost. pl. dle KN): </t>
  </si>
  <si>
    <t>70 m (úsek B) --&gt; pro zábor uvažována  š.30m, délka 1250m</t>
  </si>
  <si>
    <t>nejsou rozepisovány jednotlivé BPEJ, rozdělení na třídy odhadnuto poměrem podle přibližného rozložení</t>
  </si>
  <si>
    <t>90 m (úsek A) --&gt; pro zábor uvažována  š.10m, délka 800m</t>
  </si>
  <si>
    <r>
      <t xml:space="preserve">šíře komunikace na </t>
    </r>
    <r>
      <rPr>
        <b/>
        <sz val="10"/>
        <rFont val="Calibri"/>
        <family val="2"/>
        <charset val="238"/>
        <scheme val="minor"/>
      </rPr>
      <t xml:space="preserve">zrealizované části </t>
    </r>
    <r>
      <rPr>
        <sz val="10"/>
        <rFont val="Calibri"/>
        <family val="2"/>
        <charset val="238"/>
        <scheme val="minor"/>
      </rPr>
      <t>vč. doprovodných staveb a zeleně(cca 100m)</t>
    </r>
  </si>
  <si>
    <t>Zábory "zcela nové", které nebyly předmětem vyhodnocení záborů zpf v předchozím ÚPO a jeho změnách</t>
  </si>
  <si>
    <t>zastavitelné plochy  (dotčené označeny červeně viz str. 1-4)</t>
  </si>
  <si>
    <t>oproti záborům</t>
  </si>
  <si>
    <t xml:space="preserve"> dané kategorie </t>
  </si>
  <si>
    <t>(tab. 2 na této str.)</t>
  </si>
  <si>
    <t>dopravní infrastruktura</t>
  </si>
  <si>
    <t>pozn.: lesy</t>
  </si>
  <si>
    <t>lesy</t>
  </si>
  <si>
    <t>zahrady a sady</t>
  </si>
  <si>
    <t>celkem ZPF</t>
  </si>
  <si>
    <t>řeš. zemí</t>
  </si>
  <si>
    <t>pro řeš. území - DATA (zaokrouhleno):</t>
  </si>
  <si>
    <t>k ŕ.ú.</t>
  </si>
  <si>
    <t>k zpf</t>
  </si>
  <si>
    <t xml:space="preserve">, šíře záboru 3m (pro výpočet) volena s ohledem na příp. rezervu (náspy, krajnice atp.) </t>
  </si>
  <si>
    <t xml:space="preserve">krajina a doprava </t>
  </si>
  <si>
    <t>suma all: dle listu 1</t>
  </si>
  <si>
    <t>plochy zeleně v sídle(ZV,ZS)</t>
  </si>
  <si>
    <t>plochy v nezastavěném území</t>
  </si>
  <si>
    <t>plochy občanského vybavení</t>
  </si>
  <si>
    <t>plochy zeleně a veř. prostr. (ZV, PV)</t>
  </si>
  <si>
    <t>dotčeno odvodnění</t>
  </si>
  <si>
    <t>krajina a doprava - mimo zastavitelné</t>
  </si>
  <si>
    <t>ha</t>
  </si>
  <si>
    <t>z toho zastavitelné plochy:</t>
  </si>
  <si>
    <t>celkový rozsah "nových" záborů:</t>
  </si>
  <si>
    <t>vyplň žlutá --&gt;viz CUZK RUIAN</t>
  </si>
  <si>
    <t>nové:</t>
  </si>
  <si>
    <t>ZÁBORY PUPFL viz text Odů</t>
  </si>
  <si>
    <t>1.60.00</t>
  </si>
  <si>
    <t>1.22.13</t>
  </si>
  <si>
    <t>1.20.01</t>
  </si>
  <si>
    <t>není na pozemcích ZPF</t>
  </si>
  <si>
    <t>zeleň soukromá</t>
  </si>
  <si>
    <t>Z6</t>
  </si>
  <si>
    <t>Z1</t>
  </si>
  <si>
    <t>Z2</t>
  </si>
  <si>
    <t>Z3</t>
  </si>
  <si>
    <t>Z4</t>
  </si>
  <si>
    <t>Z5</t>
  </si>
  <si>
    <t>1.07.00</t>
  </si>
  <si>
    <t>k.ú. Mariánské Radčice</t>
  </si>
  <si>
    <t>těžba (K1)</t>
  </si>
  <si>
    <t>zastavitelné plochy (Z1-Z6)</t>
  </si>
  <si>
    <t>plochy těžby</t>
  </si>
  <si>
    <t>1.06.00</t>
  </si>
  <si>
    <t>k.ú. Libkovice u Mostu</t>
  </si>
  <si>
    <t>K2</t>
  </si>
  <si>
    <t>plochy smíš. nezastavěného úz.</t>
  </si>
  <si>
    <t>K6</t>
  </si>
  <si>
    <t>K7</t>
  </si>
  <si>
    <t>K3</t>
  </si>
  <si>
    <t>K4</t>
  </si>
  <si>
    <t>K5</t>
  </si>
  <si>
    <t>1.05.01</t>
  </si>
  <si>
    <t>1.22.10</t>
  </si>
  <si>
    <t>1.23.12</t>
  </si>
  <si>
    <t>1.20.11</t>
  </si>
  <si>
    <t>ostatní plochy v krajině (K8-K9)</t>
  </si>
  <si>
    <t>lesopark (K2-K7)</t>
  </si>
  <si>
    <t>K8</t>
  </si>
  <si>
    <t>K9</t>
  </si>
  <si>
    <t>plochy lesní</t>
  </si>
  <si>
    <t>1.25.01</t>
  </si>
  <si>
    <t>1.58.00</t>
  </si>
  <si>
    <t>2.58.00</t>
  </si>
  <si>
    <t>D1c</t>
  </si>
  <si>
    <t>D2</t>
  </si>
  <si>
    <t>zábor lesa: 0,09 ha</t>
  </si>
  <si>
    <t>D3</t>
  </si>
  <si>
    <t>D1a</t>
  </si>
  <si>
    <t>D1b</t>
  </si>
  <si>
    <t>C1</t>
  </si>
  <si>
    <t>C2</t>
  </si>
  <si>
    <t>kú MR</t>
  </si>
  <si>
    <t>kú LIB</t>
  </si>
  <si>
    <t>stav ke dni:19.11.2017</t>
  </si>
  <si>
    <t>červeně označeny zábory "zcela nové" (které nebyly předmětem návrhu v předchozí ÚPD), jako "nové" jsou pro zjednodušení označeny všechny dopravní návrhy a návrhy v krajině vč. těžby</t>
  </si>
  <si>
    <t>CHECK:</t>
  </si>
  <si>
    <t>těžba</t>
  </si>
  <si>
    <t>doprava (D1-D3, C1-C2)*</t>
  </si>
  <si>
    <t>20m (vč. náspů/zářezů)</t>
  </si>
  <si>
    <t>Pro výpočet záborů dopravní infrastruktury zvolena reprezentativní šíře: (délka jednotlivých úseků viz výkres O3)</t>
  </si>
  <si>
    <t>4m</t>
  </si>
  <si>
    <t>D4</t>
  </si>
  <si>
    <r>
      <rPr>
        <b/>
        <sz val="9"/>
        <rFont val="Calibri"/>
        <family val="2"/>
        <charset val="238"/>
        <scheme val="minor"/>
      </rPr>
      <t>D4</t>
    </r>
    <r>
      <rPr>
        <sz val="9"/>
        <rFont val="Calibri"/>
        <family val="2"/>
        <charset val="238"/>
        <scheme val="minor"/>
      </rPr>
      <t>: napojení silnice II/254 na obchvat Lomu</t>
    </r>
  </si>
  <si>
    <r>
      <rPr>
        <b/>
        <sz val="9"/>
        <rFont val="Calibri"/>
        <family val="2"/>
        <charset val="238"/>
        <scheme val="minor"/>
      </rPr>
      <t>D1a,b,c</t>
    </r>
    <r>
      <rPr>
        <sz val="9"/>
        <rFont val="Calibri"/>
        <family val="2"/>
        <charset val="238"/>
        <scheme val="minor"/>
      </rPr>
      <t>:  koridor obchvatu Lomu</t>
    </r>
  </si>
  <si>
    <r>
      <t>D3</t>
    </r>
    <r>
      <rPr>
        <sz val="9"/>
        <rFont val="Calibri"/>
        <family val="2"/>
        <charset val="238"/>
        <scheme val="minor"/>
      </rPr>
      <t>: přeložka komunikace II/256 Braňany-Most</t>
    </r>
  </si>
  <si>
    <r>
      <rPr>
        <b/>
        <sz val="9"/>
        <rFont val="Calibri"/>
        <family val="2"/>
        <charset val="238"/>
        <scheme val="minor"/>
      </rPr>
      <t>C1, C2</t>
    </r>
    <r>
      <rPr>
        <sz val="9"/>
        <rFont val="Calibri"/>
        <family val="2"/>
        <charset val="238"/>
        <scheme val="minor"/>
      </rPr>
      <t>: cyklostezka</t>
    </r>
  </si>
  <si>
    <r>
      <t>D2</t>
    </r>
    <r>
      <rPr>
        <sz val="9"/>
        <rFont val="Calibri"/>
        <family val="2"/>
        <charset val="238"/>
        <scheme val="minor"/>
      </rPr>
      <t>: přeložka komunikace II/256 Braňany-Mariánské Radčice</t>
    </r>
  </si>
  <si>
    <t>zábor lesa: 0,17 ha</t>
  </si>
  <si>
    <r>
      <t>nad rámec pův. ÚPD</t>
    </r>
    <r>
      <rPr>
        <sz val="8"/>
        <color rgb="FF00B050"/>
        <rFont val="Calibri"/>
        <family val="2"/>
        <charset val="238"/>
        <scheme val="minor"/>
      </rPr>
      <t>/les</t>
    </r>
  </si>
  <si>
    <t>součet*</t>
  </si>
  <si>
    <r>
      <rPr>
        <b/>
        <sz val="10"/>
        <color rgb="FF0070C0"/>
        <rFont val="Calibri"/>
        <family val="2"/>
        <charset val="238"/>
        <scheme val="minor"/>
      </rPr>
      <t xml:space="preserve">*Pozn: </t>
    </r>
    <r>
      <rPr>
        <sz val="10"/>
        <rFont val="Calibri"/>
        <family val="2"/>
        <charset val="238"/>
        <scheme val="minor"/>
      </rPr>
      <t xml:space="preserve">dopravní zábory jsou vyčísleny samostatně (2,01 ha), avšak do celkového součtu nejsou započteny zábory ZPF, které jsou již součástí záborů pro plochy v krajině; týká se ploch:  </t>
    </r>
  </si>
  <si>
    <t>kontrola D91</t>
  </si>
  <si>
    <t>D1a, D1b (součást K2) - 1,41 ha</t>
  </si>
  <si>
    <t>zastavitelné</t>
  </si>
  <si>
    <t>Z7</t>
  </si>
  <si>
    <t>DS bez D1a, D1b</t>
  </si>
  <si>
    <t>zábor lesa: 9,3305 ha</t>
  </si>
  <si>
    <t>zábor lesa: 14,8766 ha</t>
  </si>
  <si>
    <t>z toho těžba</t>
  </si>
  <si>
    <t>PUPFL</t>
  </si>
  <si>
    <t>pupfl zbytek</t>
  </si>
  <si>
    <r>
      <t xml:space="preserve">zeleně (ve sloupci poznámka) označen zábor PUPFL, celkem: </t>
    </r>
    <r>
      <rPr>
        <b/>
        <sz val="10"/>
        <color rgb="FF00B050"/>
        <rFont val="Calibri"/>
        <family val="2"/>
        <charset val="238"/>
        <scheme val="minor"/>
      </rPr>
      <t>24,56 ha,</t>
    </r>
    <r>
      <rPr>
        <sz val="10"/>
        <color rgb="FF00B050"/>
        <rFont val="Calibri"/>
        <family val="2"/>
        <charset val="238"/>
        <scheme val="minor"/>
      </rPr>
      <t xml:space="preserve"> z toho těžba: </t>
    </r>
    <r>
      <rPr>
        <b/>
        <sz val="10"/>
        <color rgb="FF00B050"/>
        <rFont val="Calibri"/>
        <family val="2"/>
        <charset val="238"/>
        <scheme val="minor"/>
      </rPr>
      <t>24,21 ha</t>
    </r>
  </si>
</sst>
</file>

<file path=xl/styles.xml><?xml version="1.0" encoding="utf-8"?>
<styleSheet xmlns="http://schemas.openxmlformats.org/spreadsheetml/2006/main">
  <numFmts count="7">
    <numFmt numFmtId="164" formatCode="#,##0.0"/>
    <numFmt numFmtId="165" formatCode="#,##0.0000"/>
    <numFmt numFmtId="166" formatCode="0.0"/>
    <numFmt numFmtId="167" formatCode="0.0000"/>
    <numFmt numFmtId="168" formatCode="0.0%"/>
    <numFmt numFmtId="169" formatCode="#,##0.000"/>
    <numFmt numFmtId="170" formatCode="0.000"/>
  </numFmts>
  <fonts count="50">
    <font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8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color indexed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name val="Arial"/>
      <family val="2"/>
      <charset val="238"/>
    </font>
    <font>
      <b/>
      <sz val="10"/>
      <color indexed="17"/>
      <name val="Arial"/>
      <family val="2"/>
      <charset val="238"/>
    </font>
    <font>
      <sz val="8"/>
      <color indexed="17"/>
      <name val="Arial"/>
      <family val="2"/>
      <charset val="238"/>
    </font>
    <font>
      <sz val="10"/>
      <color indexed="17"/>
      <name val="Arial"/>
      <family val="2"/>
      <charset val="238"/>
    </font>
    <font>
      <b/>
      <sz val="8"/>
      <color indexed="17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sz val="8"/>
      <color indexed="10"/>
      <name val="Calibri"/>
      <family val="2"/>
      <charset val="238"/>
      <scheme val="minor"/>
    </font>
    <font>
      <b/>
      <sz val="9"/>
      <color rgb="FF0070C0"/>
      <name val="Calibri"/>
      <family val="2"/>
      <charset val="238"/>
      <scheme val="minor"/>
    </font>
    <font>
      <b/>
      <sz val="8"/>
      <color rgb="FF0070C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color rgb="FFFF0000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9"/>
      <color rgb="FF00B050"/>
      <name val="Calibri"/>
      <family val="2"/>
      <charset val="238"/>
      <scheme val="minor"/>
    </font>
    <font>
      <b/>
      <sz val="8"/>
      <color rgb="FF00B050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6"/>
      <name val="Arial"/>
      <family val="2"/>
      <charset val="238"/>
    </font>
    <font>
      <b/>
      <sz val="10"/>
      <color rgb="FF0070C0"/>
      <name val="Calibri"/>
      <family val="2"/>
      <charset val="238"/>
      <scheme val="minor"/>
    </font>
    <font>
      <sz val="8"/>
      <color rgb="FF00B050"/>
      <name val="Calibri"/>
      <family val="2"/>
      <charset val="238"/>
      <scheme val="minor"/>
    </font>
    <font>
      <b/>
      <sz val="8"/>
      <color rgb="FF00B050"/>
      <name val="Calibri"/>
      <family val="2"/>
      <charset val="238"/>
      <scheme val="minor"/>
    </font>
    <font>
      <sz val="12"/>
      <color indexed="10"/>
      <name val="Arial"/>
      <family val="2"/>
      <charset val="238"/>
    </font>
    <font>
      <sz val="9"/>
      <color rgb="FF00B05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10"/>
      <color rgb="FF00B050"/>
      <name val="Calibri"/>
      <family val="2"/>
      <charset val="238"/>
      <scheme val="minor"/>
    </font>
    <font>
      <b/>
      <sz val="10"/>
      <color rgb="FF00B050"/>
      <name val="Calibri"/>
      <family val="2"/>
      <charset val="238"/>
      <scheme val="minor"/>
    </font>
    <font>
      <sz val="8"/>
      <color rgb="FF0070C0"/>
      <name val="Calibri"/>
      <family val="2"/>
      <charset val="238"/>
      <scheme val="minor"/>
    </font>
    <font>
      <sz val="8"/>
      <color rgb="FF00B05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8"/>
      </right>
      <top style="hair">
        <color indexed="8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8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8"/>
      </right>
      <top style="thin">
        <color indexed="64"/>
      </top>
      <bottom style="hair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30" fillId="0" borderId="0" applyFont="0" applyFill="0" applyBorder="0" applyAlignment="0" applyProtection="0"/>
  </cellStyleXfs>
  <cellXfs count="408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6" fillId="0" borderId="1" xfId="0" applyFont="1" applyBorder="1" applyAlignment="1">
      <alignment horizontal="left" vertical="top"/>
    </xf>
    <xf numFmtId="0" fontId="8" fillId="0" borderId="0" xfId="0" applyFont="1" applyAlignment="1">
      <alignment vertical="top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Alignment="1">
      <alignment vertical="top"/>
    </xf>
    <xf numFmtId="0" fontId="12" fillId="0" borderId="0" xfId="0" applyFont="1" applyFill="1" applyAlignment="1">
      <alignment vertical="top"/>
    </xf>
    <xf numFmtId="0" fontId="6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8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8" fillId="0" borderId="0" xfId="0" applyFont="1" applyFill="1" applyBorder="1"/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vertical="top"/>
    </xf>
    <xf numFmtId="0" fontId="11" fillId="0" borderId="0" xfId="0" applyFont="1" applyFill="1" applyAlignment="1">
      <alignment vertical="top"/>
    </xf>
    <xf numFmtId="0" fontId="2" fillId="0" borderId="0" xfId="0" applyFont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3" fontId="7" fillId="0" borderId="0" xfId="0" applyNumberFormat="1" applyFont="1" applyFill="1" applyBorder="1" applyAlignment="1">
      <alignment vertical="top"/>
    </xf>
    <xf numFmtId="3" fontId="2" fillId="0" borderId="0" xfId="0" applyNumberFormat="1" applyFont="1" applyBorder="1" applyAlignment="1">
      <alignment vertical="top"/>
    </xf>
    <xf numFmtId="3" fontId="2" fillId="0" borderId="0" xfId="0" applyNumberFormat="1" applyFont="1" applyAlignment="1">
      <alignment vertical="top"/>
    </xf>
    <xf numFmtId="3" fontId="4" fillId="0" borderId="0" xfId="0" applyNumberFormat="1" applyFont="1" applyFill="1" applyBorder="1" applyAlignment="1">
      <alignment vertical="top"/>
    </xf>
    <xf numFmtId="3" fontId="2" fillId="0" borderId="1" xfId="0" applyNumberFormat="1" applyFont="1" applyBorder="1" applyAlignment="1">
      <alignment vertical="top" wrapText="1"/>
    </xf>
    <xf numFmtId="3" fontId="2" fillId="0" borderId="0" xfId="0" applyNumberFormat="1" applyFont="1" applyBorder="1" applyAlignment="1">
      <alignment vertical="top" wrapText="1"/>
    </xf>
    <xf numFmtId="3" fontId="7" fillId="0" borderId="0" xfId="0" applyNumberFormat="1" applyFont="1" applyBorder="1" applyAlignment="1">
      <alignment vertical="top" wrapText="1"/>
    </xf>
    <xf numFmtId="3" fontId="7" fillId="0" borderId="0" xfId="0" applyNumberFormat="1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 vertical="top" wrapText="1"/>
    </xf>
    <xf numFmtId="3" fontId="11" fillId="0" borderId="0" xfId="0" applyNumberFormat="1" applyFont="1" applyFill="1" applyBorder="1" applyAlignment="1">
      <alignment vertical="top" wrapText="1"/>
    </xf>
    <xf numFmtId="3" fontId="2" fillId="0" borderId="1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2" fillId="0" borderId="0" xfId="0" applyNumberFormat="1" applyFont="1" applyFill="1" applyBorder="1" applyAlignment="1">
      <alignment vertical="top"/>
    </xf>
    <xf numFmtId="3" fontId="11" fillId="0" borderId="0" xfId="0" applyNumberFormat="1" applyFont="1" applyFill="1" applyBorder="1" applyAlignment="1">
      <alignment vertical="top"/>
    </xf>
    <xf numFmtId="0" fontId="0" fillId="0" borderId="0" xfId="0" applyFont="1" applyFill="1" applyBorder="1"/>
    <xf numFmtId="0" fontId="3" fillId="2" borderId="7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165" fontId="2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9" fillId="0" borderId="0" xfId="0" applyFont="1" applyAlignment="1">
      <alignment horizontal="right" vertical="top"/>
    </xf>
    <xf numFmtId="165" fontId="3" fillId="0" borderId="0" xfId="0" applyNumberFormat="1" applyFont="1" applyAlignment="1">
      <alignment vertical="top"/>
    </xf>
    <xf numFmtId="165" fontId="4" fillId="0" borderId="0" xfId="0" applyNumberFormat="1" applyFont="1" applyBorder="1" applyAlignment="1">
      <alignment vertical="top" wrapText="1"/>
    </xf>
    <xf numFmtId="165" fontId="5" fillId="0" borderId="1" xfId="0" applyNumberFormat="1" applyFont="1" applyBorder="1" applyAlignment="1">
      <alignment vertical="top" wrapText="1"/>
    </xf>
    <xf numFmtId="165" fontId="8" fillId="0" borderId="0" xfId="0" applyNumberFormat="1" applyFont="1" applyAlignment="1">
      <alignment vertical="top"/>
    </xf>
    <xf numFmtId="165" fontId="2" fillId="0" borderId="0" xfId="0" applyNumberFormat="1" applyFont="1" applyBorder="1" applyAlignment="1">
      <alignment vertical="top"/>
    </xf>
    <xf numFmtId="165" fontId="5" fillId="0" borderId="0" xfId="0" applyNumberFormat="1" applyFont="1" applyBorder="1" applyAlignment="1">
      <alignment vertical="top" wrapText="1"/>
    </xf>
    <xf numFmtId="165" fontId="4" fillId="0" borderId="0" xfId="0" applyNumberFormat="1" applyFont="1" applyFill="1" applyBorder="1" applyAlignment="1">
      <alignment vertical="top" wrapText="1"/>
    </xf>
    <xf numFmtId="165" fontId="13" fillId="0" borderId="0" xfId="0" applyNumberFormat="1" applyFont="1" applyFill="1" applyBorder="1" applyAlignment="1">
      <alignment vertical="top" wrapText="1"/>
    </xf>
    <xf numFmtId="165" fontId="5" fillId="0" borderId="0" xfId="0" applyNumberFormat="1" applyFont="1" applyFill="1" applyBorder="1" applyAlignment="1">
      <alignment vertical="top" wrapText="1"/>
    </xf>
    <xf numFmtId="165" fontId="2" fillId="0" borderId="0" xfId="0" applyNumberFormat="1" applyFont="1" applyFill="1" applyAlignment="1">
      <alignment vertical="top"/>
    </xf>
    <xf numFmtId="165" fontId="11" fillId="0" borderId="0" xfId="0" applyNumberFormat="1" applyFont="1" applyFill="1" applyAlignment="1">
      <alignment vertical="top"/>
    </xf>
    <xf numFmtId="165" fontId="4" fillId="0" borderId="0" xfId="0" applyNumberFormat="1" applyFont="1" applyFill="1" applyBorder="1" applyAlignment="1">
      <alignment vertical="top"/>
    </xf>
    <xf numFmtId="165" fontId="5" fillId="0" borderId="0" xfId="0" applyNumberFormat="1" applyFont="1" applyBorder="1" applyAlignment="1">
      <alignment vertical="top"/>
    </xf>
    <xf numFmtId="165" fontId="5" fillId="0" borderId="0" xfId="0" applyNumberFormat="1" applyFont="1" applyAlignment="1">
      <alignment vertical="top"/>
    </xf>
    <xf numFmtId="0" fontId="3" fillId="0" borderId="0" xfId="0" applyFont="1" applyFill="1" applyAlignment="1">
      <alignment vertical="top" wrapText="1"/>
    </xf>
    <xf numFmtId="165" fontId="14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/>
    </xf>
    <xf numFmtId="165" fontId="3" fillId="0" borderId="0" xfId="0" applyNumberFormat="1" applyFont="1" applyFill="1" applyAlignment="1">
      <alignment vertical="top"/>
    </xf>
    <xf numFmtId="164" fontId="2" fillId="0" borderId="0" xfId="0" applyNumberFormat="1" applyFont="1" applyFill="1" applyAlignment="1">
      <alignment vertical="top"/>
    </xf>
    <xf numFmtId="164" fontId="3" fillId="0" borderId="0" xfId="0" applyNumberFormat="1" applyFont="1" applyFill="1" applyAlignment="1">
      <alignment vertical="top"/>
    </xf>
    <xf numFmtId="0" fontId="3" fillId="0" borderId="0" xfId="0" applyFont="1" applyFill="1" applyBorder="1" applyAlignment="1">
      <alignment vertical="top"/>
    </xf>
    <xf numFmtId="0" fontId="15" fillId="0" borderId="9" xfId="0" applyFont="1" applyBorder="1" applyAlignment="1">
      <alignment horizontal="left" vertical="top" wrapText="1"/>
    </xf>
    <xf numFmtId="165" fontId="15" fillId="0" borderId="14" xfId="0" applyNumberFormat="1" applyFont="1" applyBorder="1" applyAlignment="1">
      <alignment horizontal="center" vertical="top" wrapText="1"/>
    </xf>
    <xf numFmtId="0" fontId="15" fillId="0" borderId="11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165" fontId="15" fillId="0" borderId="8" xfId="0" applyNumberFormat="1" applyFont="1" applyBorder="1" applyAlignment="1">
      <alignment vertical="top" wrapText="1"/>
    </xf>
    <xf numFmtId="3" fontId="15" fillId="0" borderId="8" xfId="0" applyNumberFormat="1" applyFont="1" applyBorder="1" applyAlignment="1">
      <alignment horizontal="center" vertical="top"/>
    </xf>
    <xf numFmtId="3" fontId="15" fillId="0" borderId="8" xfId="0" applyNumberFormat="1" applyFont="1" applyBorder="1" applyAlignment="1">
      <alignment horizontal="center" vertical="top" wrapText="1"/>
    </xf>
    <xf numFmtId="0" fontId="15" fillId="0" borderId="12" xfId="0" applyFont="1" applyBorder="1" applyAlignment="1">
      <alignment horizontal="left" vertical="top" wrapText="1"/>
    </xf>
    <xf numFmtId="0" fontId="16" fillId="0" borderId="16" xfId="0" applyFont="1" applyBorder="1" applyAlignment="1">
      <alignment horizontal="left" vertical="top" wrapText="1"/>
    </xf>
    <xf numFmtId="165" fontId="15" fillId="0" borderId="16" xfId="0" applyNumberFormat="1" applyFont="1" applyBorder="1" applyAlignment="1">
      <alignment vertical="top" wrapText="1"/>
    </xf>
    <xf numFmtId="3" fontId="15" fillId="0" borderId="16" xfId="0" applyNumberFormat="1" applyFont="1" applyBorder="1" applyAlignment="1">
      <alignment vertical="top"/>
    </xf>
    <xf numFmtId="3" fontId="15" fillId="0" borderId="16" xfId="0" applyNumberFormat="1" applyFont="1" applyBorder="1" applyAlignment="1">
      <alignment horizontal="center" vertical="top" wrapText="1"/>
    </xf>
    <xf numFmtId="0" fontId="15" fillId="0" borderId="16" xfId="0" applyFont="1" applyBorder="1" applyAlignment="1">
      <alignment horizontal="left" vertical="top" wrapText="1"/>
    </xf>
    <xf numFmtId="0" fontId="16" fillId="2" borderId="19" xfId="0" applyFont="1" applyFill="1" applyBorder="1" applyAlignment="1">
      <alignment horizontal="left" vertical="center"/>
    </xf>
    <xf numFmtId="165" fontId="15" fillId="2" borderId="19" xfId="0" applyNumberFormat="1" applyFont="1" applyFill="1" applyBorder="1" applyAlignment="1">
      <alignment vertical="top" wrapText="1"/>
    </xf>
    <xf numFmtId="0" fontId="15" fillId="2" borderId="19" xfId="0" applyFont="1" applyFill="1" applyBorder="1" applyAlignment="1">
      <alignment horizontal="left" vertical="top" wrapText="1"/>
    </xf>
    <xf numFmtId="0" fontId="17" fillId="0" borderId="20" xfId="0" applyFont="1" applyBorder="1" applyAlignment="1">
      <alignment horizontal="left" vertical="top" wrapText="1" indent="1"/>
    </xf>
    <xf numFmtId="0" fontId="18" fillId="2" borderId="18" xfId="0" applyFont="1" applyFill="1" applyBorder="1" applyAlignment="1">
      <alignment horizontal="left" vertical="top"/>
    </xf>
    <xf numFmtId="0" fontId="19" fillId="2" borderId="13" xfId="0" applyFont="1" applyFill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165" fontId="15" fillId="0" borderId="0" xfId="0" applyNumberFormat="1" applyFont="1" applyBorder="1" applyAlignment="1">
      <alignment vertical="top" wrapText="1"/>
    </xf>
    <xf numFmtId="3" fontId="15" fillId="0" borderId="0" xfId="0" applyNumberFormat="1" applyFont="1" applyBorder="1" applyAlignment="1">
      <alignment vertical="top"/>
    </xf>
    <xf numFmtId="3" fontId="17" fillId="0" borderId="0" xfId="0" applyNumberFormat="1" applyFont="1" applyBorder="1" applyAlignment="1">
      <alignment vertical="top" wrapText="1"/>
    </xf>
    <xf numFmtId="0" fontId="15" fillId="0" borderId="0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left" vertical="top"/>
    </xf>
    <xf numFmtId="165" fontId="17" fillId="0" borderId="6" xfId="0" applyNumberFormat="1" applyFont="1" applyFill="1" applyBorder="1" applyAlignment="1">
      <alignment vertical="top"/>
    </xf>
    <xf numFmtId="165" fontId="17" fillId="0" borderId="25" xfId="0" applyNumberFormat="1" applyFont="1" applyFill="1" applyBorder="1" applyAlignment="1">
      <alignment vertical="top" wrapText="1"/>
    </xf>
    <xf numFmtId="165" fontId="17" fillId="0" borderId="6" xfId="0" applyNumberFormat="1" applyFont="1" applyFill="1" applyBorder="1" applyAlignment="1">
      <alignment vertical="top" wrapText="1"/>
    </xf>
    <xf numFmtId="0" fontId="17" fillId="0" borderId="6" xfId="0" applyFont="1" applyFill="1" applyBorder="1" applyAlignment="1">
      <alignment horizontal="left" vertical="top" wrapText="1" indent="1"/>
    </xf>
    <xf numFmtId="165" fontId="17" fillId="0" borderId="4" xfId="0" applyNumberFormat="1" applyFont="1" applyFill="1" applyBorder="1" applyAlignment="1">
      <alignment vertical="top"/>
    </xf>
    <xf numFmtId="165" fontId="17" fillId="0" borderId="4" xfId="0" applyNumberFormat="1" applyFont="1" applyFill="1" applyBorder="1" applyAlignment="1">
      <alignment vertical="top" wrapText="1"/>
    </xf>
    <xf numFmtId="0" fontId="22" fillId="0" borderId="0" xfId="0" applyFont="1" applyFill="1" applyAlignment="1">
      <alignment vertical="top"/>
    </xf>
    <xf numFmtId="0" fontId="20" fillId="0" borderId="0" xfId="0" applyFont="1" applyAlignment="1">
      <alignment vertical="top"/>
    </xf>
    <xf numFmtId="166" fontId="23" fillId="0" borderId="0" xfId="0" applyNumberFormat="1" applyFont="1" applyAlignment="1">
      <alignment vertical="top"/>
    </xf>
    <xf numFmtId="166" fontId="21" fillId="0" borderId="0" xfId="0" applyNumberFormat="1" applyFont="1" applyAlignment="1">
      <alignment vertical="top"/>
    </xf>
    <xf numFmtId="166" fontId="22" fillId="0" borderId="0" xfId="0" applyNumberFormat="1" applyFont="1" applyAlignment="1">
      <alignment vertical="top"/>
    </xf>
    <xf numFmtId="165" fontId="23" fillId="0" borderId="0" xfId="0" applyNumberFormat="1" applyFont="1" applyAlignment="1">
      <alignment vertical="top"/>
    </xf>
    <xf numFmtId="0" fontId="22" fillId="0" borderId="0" xfId="0" applyFont="1" applyAlignment="1">
      <alignment vertical="top"/>
    </xf>
    <xf numFmtId="0" fontId="24" fillId="0" borderId="0" xfId="0" applyFont="1" applyAlignment="1">
      <alignment vertical="top"/>
    </xf>
    <xf numFmtId="165" fontId="24" fillId="0" borderId="0" xfId="0" applyNumberFormat="1" applyFont="1" applyAlignment="1">
      <alignment vertical="top"/>
    </xf>
    <xf numFmtId="0" fontId="17" fillId="0" borderId="4" xfId="0" applyFont="1" applyBorder="1" applyAlignment="1">
      <alignment horizontal="left" vertical="top"/>
    </xf>
    <xf numFmtId="0" fontId="15" fillId="0" borderId="17" xfId="0" applyFont="1" applyBorder="1" applyAlignment="1">
      <alignment horizontal="left" vertical="top" wrapText="1"/>
    </xf>
    <xf numFmtId="0" fontId="15" fillId="2" borderId="18" xfId="0" applyFont="1" applyFill="1" applyBorder="1" applyAlignment="1">
      <alignment horizontal="left" vertical="top"/>
    </xf>
    <xf numFmtId="0" fontId="21" fillId="0" borderId="0" xfId="0" applyFont="1" applyFill="1" applyAlignment="1">
      <alignment vertical="top"/>
    </xf>
    <xf numFmtId="0" fontId="23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4" fillId="0" borderId="1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0" fontId="15" fillId="2" borderId="19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vertical="top"/>
    </xf>
    <xf numFmtId="0" fontId="15" fillId="0" borderId="24" xfId="0" applyFont="1" applyBorder="1" applyAlignment="1">
      <alignment horizontal="center" vertical="top" wrapText="1"/>
    </xf>
    <xf numFmtId="0" fontId="16" fillId="0" borderId="27" xfId="0" applyFont="1" applyBorder="1" applyAlignment="1">
      <alignment horizontal="left" vertical="top"/>
    </xf>
    <xf numFmtId="165" fontId="15" fillId="0" borderId="21" xfId="0" applyNumberFormat="1" applyFont="1" applyBorder="1" applyAlignment="1">
      <alignment vertical="top" wrapText="1"/>
    </xf>
    <xf numFmtId="0" fontId="28" fillId="0" borderId="0" xfId="0" applyFont="1" applyAlignment="1">
      <alignment horizontal="right" wrapText="1"/>
    </xf>
    <xf numFmtId="0" fontId="29" fillId="0" borderId="0" xfId="0" applyFont="1" applyFill="1" applyAlignment="1">
      <alignment vertical="top" wrapText="1"/>
    </xf>
    <xf numFmtId="0" fontId="29" fillId="0" borderId="0" xfId="0" applyFont="1" applyFill="1" applyAlignment="1">
      <alignment vertical="top"/>
    </xf>
    <xf numFmtId="0" fontId="28" fillId="0" borderId="0" xfId="0" applyFont="1" applyFill="1" applyAlignment="1">
      <alignment vertical="top"/>
    </xf>
    <xf numFmtId="165" fontId="29" fillId="0" borderId="0" xfId="0" applyNumberFormat="1" applyFont="1" applyFill="1" applyAlignment="1">
      <alignment vertical="top"/>
    </xf>
    <xf numFmtId="164" fontId="29" fillId="0" borderId="0" xfId="0" applyNumberFormat="1" applyFont="1" applyFill="1" applyAlignment="1">
      <alignment vertical="top"/>
    </xf>
    <xf numFmtId="0" fontId="29" fillId="0" borderId="0" xfId="0" applyFont="1" applyAlignment="1">
      <alignment vertical="top"/>
    </xf>
    <xf numFmtId="165" fontId="17" fillId="0" borderId="20" xfId="0" applyNumberFormat="1" applyFont="1" applyBorder="1" applyAlignment="1">
      <alignment horizontal="left" vertical="top" wrapText="1" indent="1"/>
    </xf>
    <xf numFmtId="0" fontId="28" fillId="0" borderId="0" xfId="0" applyNumberFormat="1" applyFont="1" applyAlignment="1">
      <alignment horizontal="right" wrapText="1"/>
    </xf>
    <xf numFmtId="0" fontId="29" fillId="0" borderId="0" xfId="0" applyNumberFormat="1" applyFont="1" applyFill="1" applyAlignment="1">
      <alignment vertical="top" wrapText="1"/>
    </xf>
    <xf numFmtId="0" fontId="29" fillId="0" borderId="0" xfId="0" applyNumberFormat="1" applyFont="1" applyFill="1" applyAlignment="1">
      <alignment vertical="top"/>
    </xf>
    <xf numFmtId="0" fontId="29" fillId="0" borderId="0" xfId="0" applyNumberFormat="1" applyFont="1" applyAlignment="1">
      <alignment vertical="top"/>
    </xf>
    <xf numFmtId="0" fontId="16" fillId="0" borderId="4" xfId="0" applyFont="1" applyBorder="1" applyAlignment="1">
      <alignment horizontal="left" vertical="top"/>
    </xf>
    <xf numFmtId="0" fontId="16" fillId="0" borderId="15" xfId="0" applyFont="1" applyBorder="1" applyAlignment="1">
      <alignment horizontal="left" vertical="top"/>
    </xf>
    <xf numFmtId="165" fontId="18" fillId="2" borderId="13" xfId="0" applyNumberFormat="1" applyFont="1" applyFill="1" applyBorder="1" applyAlignment="1">
      <alignment vertical="top"/>
    </xf>
    <xf numFmtId="0" fontId="3" fillId="3" borderId="0" xfId="0" applyFont="1" applyFill="1" applyBorder="1" applyAlignment="1">
      <alignment vertical="top"/>
    </xf>
    <xf numFmtId="0" fontId="15" fillId="3" borderId="19" xfId="0" applyFont="1" applyFill="1" applyBorder="1" applyAlignment="1">
      <alignment horizontal="left" vertical="top"/>
    </xf>
    <xf numFmtId="3" fontId="17" fillId="3" borderId="19" xfId="0" applyNumberFormat="1" applyFont="1" applyFill="1" applyBorder="1" applyAlignment="1">
      <alignment vertical="top" wrapText="1"/>
    </xf>
    <xf numFmtId="0" fontId="15" fillId="3" borderId="19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vertical="top"/>
    </xf>
    <xf numFmtId="0" fontId="3" fillId="3" borderId="7" xfId="0" applyFont="1" applyFill="1" applyBorder="1" applyAlignment="1">
      <alignment vertical="top"/>
    </xf>
    <xf numFmtId="0" fontId="17" fillId="0" borderId="15" xfId="0" applyFont="1" applyBorder="1" applyAlignment="1">
      <alignment horizontal="left" vertical="top"/>
    </xf>
    <xf numFmtId="165" fontId="21" fillId="0" borderId="4" xfId="0" applyNumberFormat="1" applyFont="1" applyFill="1" applyBorder="1" applyAlignment="1">
      <alignment vertical="top" wrapText="1"/>
    </xf>
    <xf numFmtId="165" fontId="21" fillId="0" borderId="4" xfId="0" applyNumberFormat="1" applyFont="1" applyFill="1" applyBorder="1" applyAlignment="1">
      <alignment vertical="top"/>
    </xf>
    <xf numFmtId="165" fontId="21" fillId="0" borderId="2" xfId="0" applyNumberFormat="1" applyFont="1" applyFill="1" applyBorder="1" applyAlignment="1">
      <alignment vertical="top" wrapText="1"/>
    </xf>
    <xf numFmtId="165" fontId="23" fillId="0" borderId="4" xfId="0" applyNumberFormat="1" applyFont="1" applyFill="1" applyBorder="1" applyAlignment="1">
      <alignment vertical="top" wrapText="1"/>
    </xf>
    <xf numFmtId="0" fontId="21" fillId="0" borderId="4" xfId="0" applyFont="1" applyFill="1" applyBorder="1" applyAlignment="1">
      <alignment horizontal="left" vertical="top" wrapText="1" indent="1"/>
    </xf>
    <xf numFmtId="165" fontId="21" fillId="0" borderId="4" xfId="0" applyNumberFormat="1" applyFont="1" applyFill="1" applyBorder="1" applyAlignment="1">
      <alignment horizontal="left" vertical="top" wrapText="1" indent="1"/>
    </xf>
    <xf numFmtId="3" fontId="15" fillId="0" borderId="31" xfId="0" applyNumberFormat="1" applyFont="1" applyBorder="1" applyAlignment="1">
      <alignment horizontal="center" vertical="top" wrapText="1"/>
    </xf>
    <xf numFmtId="165" fontId="23" fillId="0" borderId="6" xfId="0" applyNumberFormat="1" applyFont="1" applyFill="1" applyBorder="1" applyAlignment="1">
      <alignment vertical="top" wrapText="1"/>
    </xf>
    <xf numFmtId="0" fontId="15" fillId="3" borderId="29" xfId="0" applyFont="1" applyFill="1" applyBorder="1" applyAlignment="1">
      <alignment horizontal="left" vertical="top"/>
    </xf>
    <xf numFmtId="0" fontId="17" fillId="3" borderId="30" xfId="0" applyFont="1" applyFill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/>
    </xf>
    <xf numFmtId="165" fontId="21" fillId="0" borderId="6" xfId="0" applyNumberFormat="1" applyFont="1" applyFill="1" applyBorder="1" applyAlignment="1">
      <alignment vertical="top" wrapText="1"/>
    </xf>
    <xf numFmtId="0" fontId="21" fillId="0" borderId="6" xfId="0" applyFont="1" applyFill="1" applyBorder="1" applyAlignment="1">
      <alignment horizontal="left" vertical="top" wrapText="1" indent="1"/>
    </xf>
    <xf numFmtId="165" fontId="21" fillId="0" borderId="6" xfId="0" applyNumberFormat="1" applyFont="1" applyFill="1" applyBorder="1" applyAlignment="1">
      <alignment vertical="top"/>
    </xf>
    <xf numFmtId="165" fontId="23" fillId="0" borderId="6" xfId="0" applyNumberFormat="1" applyFont="1" applyFill="1" applyBorder="1" applyAlignment="1">
      <alignment vertical="top"/>
    </xf>
    <xf numFmtId="0" fontId="17" fillId="0" borderId="21" xfId="0" applyFont="1" applyBorder="1" applyAlignment="1">
      <alignment horizontal="left" vertical="top"/>
    </xf>
    <xf numFmtId="165" fontId="21" fillId="0" borderId="25" xfId="0" applyNumberFormat="1" applyFont="1" applyFill="1" applyBorder="1" applyAlignment="1">
      <alignment vertical="top"/>
    </xf>
    <xf numFmtId="0" fontId="22" fillId="0" borderId="0" xfId="0" applyFont="1" applyFill="1" applyBorder="1" applyAlignment="1">
      <alignment vertical="top"/>
    </xf>
    <xf numFmtId="0" fontId="21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20" fillId="0" borderId="0" xfId="0" applyFont="1" applyFill="1" applyBorder="1" applyAlignment="1">
      <alignment vertical="top"/>
    </xf>
    <xf numFmtId="0" fontId="23" fillId="0" borderId="0" xfId="0" applyFont="1" applyFill="1" applyBorder="1" applyAlignment="1">
      <alignment vertical="top"/>
    </xf>
    <xf numFmtId="165" fontId="21" fillId="0" borderId="0" xfId="0" applyNumberFormat="1" applyFont="1" applyFill="1" applyBorder="1" applyAlignment="1">
      <alignment vertical="top"/>
    </xf>
    <xf numFmtId="0" fontId="21" fillId="0" borderId="0" xfId="0" applyFont="1" applyFill="1" applyBorder="1" applyAlignment="1">
      <alignment vertical="top" wrapText="1"/>
    </xf>
    <xf numFmtId="165" fontId="23" fillId="0" borderId="0" xfId="0" applyNumberFormat="1" applyFont="1" applyFill="1" applyBorder="1" applyAlignment="1">
      <alignment vertical="top"/>
    </xf>
    <xf numFmtId="166" fontId="23" fillId="0" borderId="0" xfId="0" applyNumberFormat="1" applyFont="1" applyFill="1" applyBorder="1" applyAlignment="1">
      <alignment vertical="top"/>
    </xf>
    <xf numFmtId="166" fontId="22" fillId="0" borderId="0" xfId="0" applyNumberFormat="1" applyFont="1" applyFill="1" applyBorder="1" applyAlignment="1">
      <alignment vertical="top"/>
    </xf>
    <xf numFmtId="165" fontId="15" fillId="0" borderId="22" xfId="0" applyNumberFormat="1" applyFont="1" applyBorder="1" applyAlignment="1">
      <alignment horizontal="center" vertical="top" wrapText="1"/>
    </xf>
    <xf numFmtId="165" fontId="15" fillId="0" borderId="34" xfId="0" applyNumberFormat="1" applyFont="1" applyBorder="1" applyAlignment="1">
      <alignment vertical="top" wrapText="1"/>
    </xf>
    <xf numFmtId="0" fontId="15" fillId="0" borderId="11" xfId="0" applyFont="1" applyBorder="1" applyAlignment="1">
      <alignment horizontal="left" vertical="top" wrapText="1" indent="1"/>
    </xf>
    <xf numFmtId="0" fontId="16" fillId="0" borderId="0" xfId="0" applyFont="1" applyBorder="1" applyAlignment="1">
      <alignment horizontal="left" vertical="top"/>
    </xf>
    <xf numFmtId="165" fontId="17" fillId="0" borderId="0" xfId="0" applyNumberFormat="1" applyFont="1" applyBorder="1" applyAlignment="1">
      <alignment vertical="top" wrapText="1"/>
    </xf>
    <xf numFmtId="165" fontId="17" fillId="0" borderId="0" xfId="0" applyNumberFormat="1" applyFont="1" applyBorder="1" applyAlignment="1">
      <alignment horizontal="left" vertical="top" wrapText="1" indent="1"/>
    </xf>
    <xf numFmtId="166" fontId="2" fillId="0" borderId="0" xfId="0" applyNumberFormat="1" applyFont="1" applyAlignment="1">
      <alignment vertical="top"/>
    </xf>
    <xf numFmtId="0" fontId="31" fillId="0" borderId="0" xfId="0" applyFont="1" applyAlignment="1">
      <alignment horizontal="left" vertical="top"/>
    </xf>
    <xf numFmtId="0" fontId="21" fillId="0" borderId="0" xfId="0" applyFont="1" applyAlignment="1">
      <alignment horizontal="right" vertical="top"/>
    </xf>
    <xf numFmtId="0" fontId="21" fillId="0" borderId="0" xfId="0" applyFont="1" applyAlignment="1">
      <alignment vertical="top"/>
    </xf>
    <xf numFmtId="165" fontId="21" fillId="0" borderId="0" xfId="0" applyNumberFormat="1" applyFont="1" applyFill="1" applyAlignment="1">
      <alignment vertical="top"/>
    </xf>
    <xf numFmtId="165" fontId="22" fillId="0" borderId="0" xfId="0" applyNumberFormat="1" applyFont="1" applyFill="1" applyAlignment="1">
      <alignment vertical="top"/>
    </xf>
    <xf numFmtId="164" fontId="22" fillId="0" borderId="0" xfId="0" applyNumberFormat="1" applyFont="1" applyFill="1" applyAlignment="1">
      <alignment vertical="top"/>
    </xf>
    <xf numFmtId="0" fontId="22" fillId="0" borderId="27" xfId="0" applyFont="1" applyFill="1" applyBorder="1" applyAlignment="1">
      <alignment vertical="top"/>
    </xf>
    <xf numFmtId="0" fontId="22" fillId="0" borderId="32" xfId="0" applyFont="1" applyFill="1" applyBorder="1" applyAlignment="1">
      <alignment vertical="top"/>
    </xf>
    <xf numFmtId="0" fontId="21" fillId="0" borderId="26" xfId="0" applyFont="1" applyBorder="1" applyAlignment="1">
      <alignment vertical="top"/>
    </xf>
    <xf numFmtId="0" fontId="21" fillId="0" borderId="25" xfId="0" applyFont="1" applyFill="1" applyBorder="1" applyAlignment="1">
      <alignment vertical="top"/>
    </xf>
    <xf numFmtId="0" fontId="21" fillId="0" borderId="25" xfId="0" applyFont="1" applyFill="1" applyBorder="1" applyAlignment="1">
      <alignment horizontal="right" wrapText="1"/>
    </xf>
    <xf numFmtId="0" fontId="21" fillId="0" borderId="25" xfId="0" applyNumberFormat="1" applyFont="1" applyBorder="1" applyAlignment="1">
      <alignment horizontal="right" wrapText="1"/>
    </xf>
    <xf numFmtId="0" fontId="21" fillId="0" borderId="25" xfId="0" applyFont="1" applyBorder="1" applyAlignment="1">
      <alignment horizontal="right" wrapText="1"/>
    </xf>
    <xf numFmtId="0" fontId="29" fillId="0" borderId="5" xfId="0" applyFont="1" applyFill="1" applyBorder="1" applyAlignment="1">
      <alignment vertical="top"/>
    </xf>
    <xf numFmtId="165" fontId="29" fillId="0" borderId="7" xfId="0" applyNumberFormat="1" applyFont="1" applyFill="1" applyBorder="1" applyAlignment="1">
      <alignment vertical="top"/>
    </xf>
    <xf numFmtId="165" fontId="20" fillId="0" borderId="0" xfId="0" applyNumberFormat="1" applyFont="1" applyFill="1" applyAlignment="1">
      <alignment vertical="top"/>
    </xf>
    <xf numFmtId="2" fontId="32" fillId="0" borderId="0" xfId="0" applyNumberFormat="1" applyFont="1" applyFill="1" applyAlignment="1">
      <alignment vertical="top"/>
    </xf>
    <xf numFmtId="0" fontId="32" fillId="0" borderId="0" xfId="0" applyFont="1" applyFill="1" applyAlignment="1">
      <alignment vertical="top"/>
    </xf>
    <xf numFmtId="165" fontId="21" fillId="0" borderId="2" xfId="0" applyNumberFormat="1" applyFont="1" applyFill="1" applyBorder="1" applyAlignment="1">
      <alignment vertical="top"/>
    </xf>
    <xf numFmtId="165" fontId="29" fillId="0" borderId="2" xfId="0" applyNumberFormat="1" applyFont="1" applyFill="1" applyBorder="1" applyAlignment="1">
      <alignment vertical="top"/>
    </xf>
    <xf numFmtId="0" fontId="21" fillId="0" borderId="27" xfId="0" applyFont="1" applyBorder="1" applyAlignment="1">
      <alignment horizontal="right" vertical="top"/>
    </xf>
    <xf numFmtId="165" fontId="21" fillId="0" borderId="33" xfId="0" applyNumberFormat="1" applyFont="1" applyFill="1" applyBorder="1" applyAlignment="1">
      <alignment vertical="top"/>
    </xf>
    <xf numFmtId="165" fontId="29" fillId="0" borderId="33" xfId="0" applyNumberFormat="1" applyFont="1" applyFill="1" applyBorder="1" applyAlignment="1">
      <alignment vertical="top"/>
    </xf>
    <xf numFmtId="0" fontId="21" fillId="0" borderId="28" xfId="0" applyFont="1" applyBorder="1" applyAlignment="1">
      <alignment horizontal="right" vertical="top"/>
    </xf>
    <xf numFmtId="0" fontId="29" fillId="0" borderId="33" xfId="0" applyNumberFormat="1" applyFont="1" applyFill="1" applyBorder="1" applyAlignment="1">
      <alignment vertical="top"/>
    </xf>
    <xf numFmtId="0" fontId="29" fillId="0" borderId="0" xfId="0" applyNumberFormat="1" applyFont="1" applyFill="1" applyBorder="1" applyAlignment="1">
      <alignment vertical="top"/>
    </xf>
    <xf numFmtId="0" fontId="29" fillId="0" borderId="25" xfId="0" applyNumberFormat="1" applyFont="1" applyFill="1" applyBorder="1" applyAlignment="1">
      <alignment vertical="top"/>
    </xf>
    <xf numFmtId="4" fontId="22" fillId="0" borderId="33" xfId="0" applyNumberFormat="1" applyFont="1" applyFill="1" applyBorder="1" applyAlignment="1">
      <alignment vertical="top"/>
    </xf>
    <xf numFmtId="4" fontId="22" fillId="0" borderId="20" xfId="0" applyNumberFormat="1" applyFont="1" applyFill="1" applyBorder="1" applyAlignment="1">
      <alignment vertical="top"/>
    </xf>
    <xf numFmtId="4" fontId="22" fillId="0" borderId="0" xfId="0" applyNumberFormat="1" applyFont="1" applyFill="1" applyBorder="1" applyAlignment="1">
      <alignment vertical="top"/>
    </xf>
    <xf numFmtId="4" fontId="22" fillId="0" borderId="7" xfId="0" applyNumberFormat="1" applyFont="1" applyFill="1" applyBorder="1" applyAlignment="1">
      <alignment vertical="top"/>
    </xf>
    <xf numFmtId="4" fontId="20" fillId="0" borderId="20" xfId="0" applyNumberFormat="1" applyFont="1" applyFill="1" applyBorder="1" applyAlignment="1">
      <alignment vertical="top"/>
    </xf>
    <xf numFmtId="0" fontId="21" fillId="0" borderId="26" xfId="0" applyFont="1" applyBorder="1" applyAlignment="1">
      <alignment horizontal="right" vertical="top"/>
    </xf>
    <xf numFmtId="168" fontId="22" fillId="0" borderId="25" xfId="1" applyNumberFormat="1" applyFont="1" applyFill="1" applyBorder="1" applyAlignment="1">
      <alignment vertical="top"/>
    </xf>
    <xf numFmtId="168" fontId="20" fillId="0" borderId="5" xfId="0" applyNumberFormat="1" applyFont="1" applyFill="1" applyBorder="1" applyAlignment="1">
      <alignment vertical="top"/>
    </xf>
    <xf numFmtId="165" fontId="29" fillId="0" borderId="20" xfId="0" applyNumberFormat="1" applyFont="1" applyFill="1" applyBorder="1" applyAlignment="1">
      <alignment vertical="top"/>
    </xf>
    <xf numFmtId="165" fontId="29" fillId="0" borderId="5" xfId="0" applyNumberFormat="1" applyFont="1" applyFill="1" applyBorder="1" applyAlignment="1">
      <alignment vertical="top"/>
    </xf>
    <xf numFmtId="168" fontId="32" fillId="0" borderId="0" xfId="0" applyNumberFormat="1" applyFont="1" applyFill="1" applyAlignment="1">
      <alignment vertical="top"/>
    </xf>
    <xf numFmtId="49" fontId="17" fillId="0" borderId="6" xfId="0" applyNumberFormat="1" applyFont="1" applyFill="1" applyBorder="1" applyAlignment="1">
      <alignment horizontal="center" vertical="top"/>
    </xf>
    <xf numFmtId="49" fontId="15" fillId="0" borderId="8" xfId="0" applyNumberFormat="1" applyFont="1" applyBorder="1" applyAlignment="1">
      <alignment vertical="top" wrapText="1"/>
    </xf>
    <xf numFmtId="49" fontId="15" fillId="0" borderId="16" xfId="0" applyNumberFormat="1" applyFont="1" applyBorder="1" applyAlignment="1">
      <alignment vertical="top" wrapText="1"/>
    </xf>
    <xf numFmtId="49" fontId="15" fillId="0" borderId="0" xfId="0" applyNumberFormat="1" applyFont="1" applyBorder="1" applyAlignment="1">
      <alignment horizontal="center" vertical="top"/>
    </xf>
    <xf numFmtId="49" fontId="21" fillId="0" borderId="4" xfId="0" applyNumberFormat="1" applyFont="1" applyFill="1" applyBorder="1" applyAlignment="1">
      <alignment horizontal="center" vertical="top"/>
    </xf>
    <xf numFmtId="49" fontId="15" fillId="3" borderId="19" xfId="0" applyNumberFormat="1" applyFont="1" applyFill="1" applyBorder="1" applyAlignment="1">
      <alignment horizontal="center" vertical="top"/>
    </xf>
    <xf numFmtId="49" fontId="21" fillId="0" borderId="0" xfId="0" applyNumberFormat="1" applyFont="1" applyAlignment="1">
      <alignment horizontal="center" vertical="top"/>
    </xf>
    <xf numFmtId="49" fontId="24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49" fontId="2" fillId="0" borderId="1" xfId="0" applyNumberFormat="1" applyFont="1" applyBorder="1" applyAlignment="1">
      <alignment vertical="top"/>
    </xf>
    <xf numFmtId="49" fontId="8" fillId="0" borderId="0" xfId="0" applyNumberFormat="1" applyFont="1" applyAlignment="1">
      <alignment vertical="top"/>
    </xf>
    <xf numFmtId="49" fontId="7" fillId="0" borderId="0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vertical="top"/>
    </xf>
    <xf numFmtId="49" fontId="7" fillId="0" borderId="0" xfId="0" applyNumberFormat="1" applyFont="1" applyFill="1" applyBorder="1" applyAlignment="1">
      <alignment vertical="top"/>
    </xf>
    <xf numFmtId="49" fontId="11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vertical="top"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Fill="1" applyAlignment="1">
      <alignment vertical="top"/>
    </xf>
    <xf numFmtId="49" fontId="11" fillId="0" borderId="0" xfId="0" applyNumberFormat="1" applyFont="1" applyFill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49" fontId="21" fillId="0" borderId="6" xfId="0" applyNumberFormat="1" applyFont="1" applyFill="1" applyBorder="1" applyAlignment="1">
      <alignment horizontal="center" vertical="top"/>
    </xf>
    <xf numFmtId="165" fontId="22" fillId="0" borderId="33" xfId="0" applyNumberFormat="1" applyFont="1" applyFill="1" applyBorder="1" applyAlignment="1">
      <alignment vertical="top"/>
    </xf>
    <xf numFmtId="165" fontId="22" fillId="0" borderId="0" xfId="0" applyNumberFormat="1" applyFont="1" applyFill="1" applyBorder="1" applyAlignment="1">
      <alignment vertical="top"/>
    </xf>
    <xf numFmtId="0" fontId="22" fillId="0" borderId="33" xfId="0" applyFont="1" applyFill="1" applyBorder="1" applyAlignment="1">
      <alignment vertical="top"/>
    </xf>
    <xf numFmtId="0" fontId="22" fillId="0" borderId="20" xfId="0" applyFont="1" applyFill="1" applyBorder="1" applyAlignment="1">
      <alignment vertical="top"/>
    </xf>
    <xf numFmtId="0" fontId="22" fillId="0" borderId="7" xfId="0" applyFont="1" applyFill="1" applyBorder="1" applyAlignment="1">
      <alignment vertical="top"/>
    </xf>
    <xf numFmtId="0" fontId="20" fillId="0" borderId="7" xfId="0" applyFont="1" applyFill="1" applyBorder="1" applyAlignment="1">
      <alignment vertical="top"/>
    </xf>
    <xf numFmtId="165" fontId="22" fillId="0" borderId="7" xfId="0" applyNumberFormat="1" applyFont="1" applyFill="1" applyBorder="1" applyAlignment="1">
      <alignment vertical="top"/>
    </xf>
    <xf numFmtId="0" fontId="20" fillId="0" borderId="26" xfId="0" applyFont="1" applyBorder="1" applyAlignment="1">
      <alignment horizontal="left" vertical="top"/>
    </xf>
    <xf numFmtId="165" fontId="22" fillId="0" borderId="25" xfId="0" applyNumberFormat="1" applyFont="1" applyFill="1" applyBorder="1" applyAlignment="1">
      <alignment vertical="top"/>
    </xf>
    <xf numFmtId="165" fontId="20" fillId="0" borderId="5" xfId="0" applyNumberFormat="1" applyFont="1" applyFill="1" applyBorder="1" applyAlignment="1">
      <alignment vertical="top"/>
    </xf>
    <xf numFmtId="166" fontId="20" fillId="0" borderId="5" xfId="0" applyNumberFormat="1" applyFont="1" applyFill="1" applyBorder="1" applyAlignment="1">
      <alignment horizontal="right" vertical="top"/>
    </xf>
    <xf numFmtId="0" fontId="20" fillId="0" borderId="27" xfId="0" applyFont="1" applyBorder="1" applyAlignment="1">
      <alignment horizontal="left" vertical="top"/>
    </xf>
    <xf numFmtId="49" fontId="15" fillId="0" borderId="35" xfId="0" applyNumberFormat="1" applyFont="1" applyBorder="1" applyAlignment="1">
      <alignment horizontal="center" vertical="top"/>
    </xf>
    <xf numFmtId="4" fontId="20" fillId="0" borderId="33" xfId="0" applyNumberFormat="1" applyFont="1" applyFill="1" applyBorder="1" applyAlignment="1">
      <alignment vertical="top"/>
    </xf>
    <xf numFmtId="4" fontId="20" fillId="0" borderId="0" xfId="0" applyNumberFormat="1" applyFont="1" applyFill="1" applyBorder="1" applyAlignment="1">
      <alignment vertical="top"/>
    </xf>
    <xf numFmtId="0" fontId="17" fillId="0" borderId="28" xfId="0" applyFont="1" applyBorder="1" applyAlignment="1">
      <alignment horizontal="left" vertical="top"/>
    </xf>
    <xf numFmtId="165" fontId="21" fillId="0" borderId="33" xfId="0" applyNumberFormat="1" applyFont="1" applyFill="1" applyBorder="1" applyAlignment="1">
      <alignment horizontal="right" vertical="top" wrapText="1"/>
    </xf>
    <xf numFmtId="165" fontId="21" fillId="0" borderId="2" xfId="0" applyNumberFormat="1" applyFont="1" applyFill="1" applyBorder="1" applyAlignment="1">
      <alignment horizontal="right" vertical="top" wrapText="1"/>
    </xf>
    <xf numFmtId="165" fontId="17" fillId="4" borderId="0" xfId="0" applyNumberFormat="1" applyFont="1" applyFill="1" applyBorder="1" applyAlignment="1">
      <alignment vertical="top" wrapText="1"/>
    </xf>
    <xf numFmtId="165" fontId="21" fillId="4" borderId="0" xfId="0" applyNumberFormat="1" applyFont="1" applyFill="1" applyBorder="1" applyAlignment="1">
      <alignment vertical="top"/>
    </xf>
    <xf numFmtId="165" fontId="33" fillId="4" borderId="0" xfId="0" applyNumberFormat="1" applyFont="1" applyFill="1" applyBorder="1" applyAlignment="1">
      <alignment vertical="top"/>
    </xf>
    <xf numFmtId="0" fontId="22" fillId="0" borderId="0" xfId="0" applyFont="1" applyBorder="1" applyAlignment="1">
      <alignment vertical="top"/>
    </xf>
    <xf numFmtId="166" fontId="20" fillId="0" borderId="0" xfId="1" applyNumberFormat="1" applyFont="1" applyFill="1" applyBorder="1" applyAlignment="1">
      <alignment vertical="top"/>
    </xf>
    <xf numFmtId="4" fontId="22" fillId="0" borderId="15" xfId="0" applyNumberFormat="1" applyFont="1" applyFill="1" applyBorder="1" applyAlignment="1">
      <alignment vertical="top"/>
    </xf>
    <xf numFmtId="4" fontId="20" fillId="0" borderId="6" xfId="0" applyNumberFormat="1" applyFont="1" applyFill="1" applyBorder="1" applyAlignment="1">
      <alignment vertical="top"/>
    </xf>
    <xf numFmtId="3" fontId="20" fillId="0" borderId="6" xfId="0" applyNumberFormat="1" applyFont="1" applyFill="1" applyBorder="1" applyAlignment="1">
      <alignment horizontal="right" vertical="top"/>
    </xf>
    <xf numFmtId="0" fontId="21" fillId="0" borderId="6" xfId="0" applyFont="1" applyBorder="1" applyAlignment="1">
      <alignment horizontal="right" wrapText="1"/>
    </xf>
    <xf numFmtId="165" fontId="20" fillId="0" borderId="33" xfId="0" applyNumberFormat="1" applyFont="1" applyFill="1" applyBorder="1" applyAlignment="1">
      <alignment vertical="top"/>
    </xf>
    <xf numFmtId="4" fontId="20" fillId="0" borderId="25" xfId="0" applyNumberFormat="1" applyFont="1" applyFill="1" applyBorder="1" applyAlignment="1">
      <alignment vertical="top"/>
    </xf>
    <xf numFmtId="166" fontId="20" fillId="0" borderId="25" xfId="1" applyNumberFormat="1" applyFont="1" applyFill="1" applyBorder="1" applyAlignment="1">
      <alignment vertical="top"/>
    </xf>
    <xf numFmtId="168" fontId="20" fillId="0" borderId="25" xfId="1" applyNumberFormat="1" applyFont="1" applyFill="1" applyBorder="1" applyAlignment="1">
      <alignment vertical="top"/>
    </xf>
    <xf numFmtId="0" fontId="32" fillId="0" borderId="0" xfId="0" applyFont="1" applyAlignment="1">
      <alignment vertical="top"/>
    </xf>
    <xf numFmtId="0" fontId="21" fillId="0" borderId="15" xfId="0" applyFont="1" applyFill="1" applyBorder="1" applyAlignment="1">
      <alignment horizontal="left" vertical="top"/>
    </xf>
    <xf numFmtId="4" fontId="22" fillId="0" borderId="0" xfId="0" applyNumberFormat="1" applyFont="1" applyAlignment="1">
      <alignment vertical="top"/>
    </xf>
    <xf numFmtId="10" fontId="22" fillId="0" borderId="0" xfId="1" applyNumberFormat="1" applyFont="1" applyFill="1" applyAlignment="1">
      <alignment vertical="top"/>
    </xf>
    <xf numFmtId="168" fontId="22" fillId="0" borderId="5" xfId="0" applyNumberFormat="1" applyFont="1" applyFill="1" applyBorder="1" applyAlignment="1">
      <alignment vertical="top"/>
    </xf>
    <xf numFmtId="168" fontId="20" fillId="0" borderId="5" xfId="1" applyNumberFormat="1" applyFont="1" applyFill="1" applyBorder="1" applyAlignment="1">
      <alignment vertical="top"/>
    </xf>
    <xf numFmtId="165" fontId="21" fillId="0" borderId="27" xfId="0" applyNumberFormat="1" applyFont="1" applyFill="1" applyBorder="1" applyAlignment="1">
      <alignment horizontal="right" vertical="top" wrapText="1"/>
    </xf>
    <xf numFmtId="4" fontId="22" fillId="0" borderId="32" xfId="0" applyNumberFormat="1" applyFont="1" applyFill="1" applyBorder="1" applyAlignment="1">
      <alignment vertical="top"/>
    </xf>
    <xf numFmtId="4" fontId="20" fillId="0" borderId="27" xfId="0" applyNumberFormat="1" applyFont="1" applyFill="1" applyBorder="1" applyAlignment="1">
      <alignment vertical="top"/>
    </xf>
    <xf numFmtId="168" fontId="20" fillId="0" borderId="26" xfId="1" applyNumberFormat="1" applyFont="1" applyFill="1" applyBorder="1" applyAlignment="1">
      <alignment vertical="top"/>
    </xf>
    <xf numFmtId="168" fontId="22" fillId="0" borderId="5" xfId="1" applyNumberFormat="1" applyFont="1" applyFill="1" applyBorder="1" applyAlignment="1">
      <alignment vertical="top"/>
    </xf>
    <xf numFmtId="164" fontId="3" fillId="0" borderId="0" xfId="0" applyNumberFormat="1" applyFont="1" applyAlignment="1">
      <alignment vertical="top"/>
    </xf>
    <xf numFmtId="168" fontId="3" fillId="0" borderId="0" xfId="0" applyNumberFormat="1" applyFont="1" applyAlignment="1">
      <alignment vertical="top"/>
    </xf>
    <xf numFmtId="0" fontId="1" fillId="0" borderId="0" xfId="0" applyFont="1" applyAlignment="1">
      <alignment horizontal="right" vertical="top"/>
    </xf>
    <xf numFmtId="4" fontId="29" fillId="0" borderId="0" xfId="0" applyNumberFormat="1" applyFont="1" applyAlignment="1">
      <alignment vertical="top"/>
    </xf>
    <xf numFmtId="0" fontId="35" fillId="0" borderId="0" xfId="0" applyFont="1" applyFill="1" applyAlignment="1">
      <alignment vertical="top"/>
    </xf>
    <xf numFmtId="0" fontId="36" fillId="0" borderId="0" xfId="0" applyFont="1" applyFill="1" applyAlignment="1">
      <alignment vertical="top"/>
    </xf>
    <xf numFmtId="4" fontId="22" fillId="0" borderId="0" xfId="0" applyNumberFormat="1" applyFont="1" applyFill="1" applyAlignment="1">
      <alignment vertical="top"/>
    </xf>
    <xf numFmtId="167" fontId="2" fillId="0" borderId="0" xfId="0" applyNumberFormat="1" applyFont="1" applyFill="1" applyAlignment="1">
      <alignment vertical="top"/>
    </xf>
    <xf numFmtId="0" fontId="28" fillId="0" borderId="21" xfId="0" applyFont="1" applyFill="1" applyBorder="1" applyAlignment="1">
      <alignment horizontal="left" vertical="top"/>
    </xf>
    <xf numFmtId="0" fontId="28" fillId="0" borderId="6" xfId="0" applyFont="1" applyFill="1" applyBorder="1" applyAlignment="1">
      <alignment horizontal="left" vertical="top"/>
    </xf>
    <xf numFmtId="0" fontId="28" fillId="0" borderId="4" xfId="0" applyFont="1" applyFill="1" applyBorder="1" applyAlignment="1">
      <alignment horizontal="left" vertical="top"/>
    </xf>
    <xf numFmtId="0" fontId="28" fillId="0" borderId="15" xfId="0" applyFont="1" applyFill="1" applyBorder="1" applyAlignment="1">
      <alignment horizontal="left" vertical="top"/>
    </xf>
    <xf numFmtId="0" fontId="29" fillId="0" borderId="15" xfId="0" applyFont="1" applyFill="1" applyBorder="1" applyAlignment="1">
      <alignment horizontal="right" vertical="top"/>
    </xf>
    <xf numFmtId="0" fontId="17" fillId="0" borderId="4" xfId="0" applyFont="1" applyFill="1" applyBorder="1" applyAlignment="1">
      <alignment horizontal="left" vertical="top" wrapText="1" indent="1"/>
    </xf>
    <xf numFmtId="165" fontId="23" fillId="0" borderId="21" xfId="0" applyNumberFormat="1" applyFont="1" applyFill="1" applyBorder="1" applyAlignment="1">
      <alignment vertical="top" wrapText="1"/>
    </xf>
    <xf numFmtId="165" fontId="21" fillId="0" borderId="21" xfId="0" applyNumberFormat="1" applyFont="1" applyFill="1" applyBorder="1" applyAlignment="1">
      <alignment vertical="top"/>
    </xf>
    <xf numFmtId="0" fontId="21" fillId="0" borderId="7" xfId="0" applyFont="1" applyBorder="1" applyAlignment="1">
      <alignment horizontal="left" vertical="top"/>
    </xf>
    <xf numFmtId="165" fontId="23" fillId="0" borderId="15" xfId="0" applyNumberFormat="1" applyFont="1" applyFill="1" applyBorder="1" applyAlignment="1">
      <alignment vertical="top" wrapText="1"/>
    </xf>
    <xf numFmtId="165" fontId="21" fillId="0" borderId="15" xfId="0" applyNumberFormat="1" applyFont="1" applyFill="1" applyBorder="1" applyAlignment="1">
      <alignment vertical="top"/>
    </xf>
    <xf numFmtId="165" fontId="21" fillId="0" borderId="25" xfId="0" applyNumberFormat="1" applyFont="1" applyFill="1" applyBorder="1" applyAlignment="1">
      <alignment vertical="top" wrapText="1"/>
    </xf>
    <xf numFmtId="165" fontId="17" fillId="0" borderId="21" xfId="0" applyNumberFormat="1" applyFont="1" applyFill="1" applyBorder="1" applyAlignment="1">
      <alignment vertical="top"/>
    </xf>
    <xf numFmtId="0" fontId="37" fillId="0" borderId="0" xfId="0" applyFont="1" applyAlignment="1">
      <alignment vertical="top"/>
    </xf>
    <xf numFmtId="165" fontId="37" fillId="0" borderId="0" xfId="0" applyNumberFormat="1" applyFont="1" applyAlignment="1">
      <alignment vertical="top"/>
    </xf>
    <xf numFmtId="165" fontId="37" fillId="0" borderId="0" xfId="0" applyNumberFormat="1" applyFont="1" applyFill="1" applyAlignment="1">
      <alignment vertical="top"/>
    </xf>
    <xf numFmtId="0" fontId="37" fillId="0" borderId="0" xfId="0" applyFont="1" applyFill="1" applyAlignment="1">
      <alignment vertical="top"/>
    </xf>
    <xf numFmtId="0" fontId="37" fillId="0" borderId="0" xfId="0" applyFont="1" applyBorder="1" applyAlignment="1">
      <alignment vertical="top"/>
    </xf>
    <xf numFmtId="167" fontId="23" fillId="0" borderId="0" xfId="0" applyNumberFormat="1" applyFont="1" applyAlignment="1">
      <alignment vertical="top"/>
    </xf>
    <xf numFmtId="168" fontId="29" fillId="0" borderId="0" xfId="1" applyNumberFormat="1" applyFont="1" applyFill="1" applyAlignment="1">
      <alignment vertical="top"/>
    </xf>
    <xf numFmtId="0" fontId="37" fillId="0" borderId="15" xfId="0" applyFont="1" applyFill="1" applyBorder="1" applyAlignment="1">
      <alignment horizontal="right" vertical="top"/>
    </xf>
    <xf numFmtId="167" fontId="38" fillId="0" borderId="0" xfId="0" applyNumberFormat="1" applyFont="1" applyAlignment="1">
      <alignment horizontal="right" vertical="top"/>
    </xf>
    <xf numFmtId="165" fontId="38" fillId="0" borderId="0" xfId="0" applyNumberFormat="1" applyFont="1" applyAlignment="1">
      <alignment horizontal="right" vertical="top"/>
    </xf>
    <xf numFmtId="0" fontId="28" fillId="0" borderId="0" xfId="0" applyFont="1" applyAlignment="1">
      <alignment vertical="top"/>
    </xf>
    <xf numFmtId="166" fontId="21" fillId="0" borderId="0" xfId="0" applyNumberFormat="1" applyFont="1" applyAlignment="1">
      <alignment horizontal="left" vertical="top"/>
    </xf>
    <xf numFmtId="0" fontId="3" fillId="4" borderId="0" xfId="0" applyFont="1" applyFill="1" applyAlignment="1">
      <alignment vertical="top"/>
    </xf>
    <xf numFmtId="165" fontId="39" fillId="0" borderId="0" xfId="0" applyNumberFormat="1" applyFont="1" applyAlignment="1">
      <alignment horizontal="right" vertical="top"/>
    </xf>
    <xf numFmtId="0" fontId="40" fillId="3" borderId="19" xfId="0" applyFont="1" applyFill="1" applyBorder="1" applyAlignment="1">
      <alignment horizontal="left" vertical="top"/>
    </xf>
    <xf numFmtId="165" fontId="26" fillId="3" borderId="19" xfId="0" applyNumberFormat="1" applyFont="1" applyFill="1" applyBorder="1" applyAlignment="1">
      <alignment vertical="top" wrapText="1"/>
    </xf>
    <xf numFmtId="3" fontId="27" fillId="3" borderId="19" xfId="0" applyNumberFormat="1" applyFont="1" applyFill="1" applyBorder="1" applyAlignment="1">
      <alignment vertical="top"/>
    </xf>
    <xf numFmtId="0" fontId="21" fillId="0" borderId="15" xfId="0" applyFont="1" applyBorder="1" applyAlignment="1">
      <alignment horizontal="left" vertical="top"/>
    </xf>
    <xf numFmtId="0" fontId="34" fillId="0" borderId="15" xfId="0" applyFont="1" applyFill="1" applyBorder="1" applyAlignment="1">
      <alignment horizontal="left" vertical="top"/>
    </xf>
    <xf numFmtId="0" fontId="21" fillId="0" borderId="21" xfId="0" applyFont="1" applyBorder="1" applyAlignment="1">
      <alignment horizontal="left" vertical="top"/>
    </xf>
    <xf numFmtId="0" fontId="17" fillId="0" borderId="21" xfId="0" applyFont="1" applyBorder="1" applyAlignment="1">
      <alignment vertical="top"/>
    </xf>
    <xf numFmtId="165" fontId="17" fillId="0" borderId="15" xfId="0" applyNumberFormat="1" applyFont="1" applyFill="1" applyBorder="1" applyAlignment="1">
      <alignment vertical="top"/>
    </xf>
    <xf numFmtId="0" fontId="21" fillId="0" borderId="4" xfId="0" applyFont="1" applyBorder="1" applyAlignment="1">
      <alignment horizontal="left" vertical="top"/>
    </xf>
    <xf numFmtId="0" fontId="21" fillId="0" borderId="5" xfId="0" applyFont="1" applyBorder="1" applyAlignment="1">
      <alignment horizontal="left" vertical="top"/>
    </xf>
    <xf numFmtId="0" fontId="21" fillId="0" borderId="20" xfId="0" applyFont="1" applyBorder="1" applyAlignment="1">
      <alignment horizontal="left" vertical="top"/>
    </xf>
    <xf numFmtId="165" fontId="21" fillId="0" borderId="6" xfId="0" applyNumberFormat="1" applyFont="1" applyFill="1" applyBorder="1" applyAlignment="1">
      <alignment horizontal="left" vertical="top" wrapText="1" indent="1"/>
    </xf>
    <xf numFmtId="0" fontId="40" fillId="3" borderId="29" xfId="0" applyFont="1" applyFill="1" applyBorder="1" applyAlignment="1">
      <alignment horizontal="left" vertical="top"/>
    </xf>
    <xf numFmtId="0" fontId="42" fillId="0" borderId="6" xfId="0" applyFont="1" applyFill="1" applyBorder="1" applyAlignment="1">
      <alignment horizontal="left" vertical="top" wrapText="1" indent="1"/>
    </xf>
    <xf numFmtId="2" fontId="3" fillId="0" borderId="0" xfId="0" applyNumberFormat="1" applyFont="1" applyAlignment="1">
      <alignment vertical="top"/>
    </xf>
    <xf numFmtId="2" fontId="3" fillId="4" borderId="0" xfId="0" applyNumberFormat="1" applyFont="1" applyFill="1" applyAlignment="1">
      <alignment vertical="top"/>
    </xf>
    <xf numFmtId="4" fontId="3" fillId="4" borderId="0" xfId="0" applyNumberFormat="1" applyFont="1" applyFill="1" applyAlignment="1">
      <alignment vertical="top"/>
    </xf>
    <xf numFmtId="4" fontId="3" fillId="0" borderId="0" xfId="0" applyNumberFormat="1" applyFont="1" applyAlignment="1">
      <alignment vertical="top"/>
    </xf>
    <xf numFmtId="4" fontId="3" fillId="0" borderId="0" xfId="1" applyNumberFormat="1" applyFont="1" applyAlignment="1">
      <alignment vertical="top"/>
    </xf>
    <xf numFmtId="4" fontId="3" fillId="0" borderId="0" xfId="0" applyNumberFormat="1" applyFont="1" applyFill="1" applyAlignment="1">
      <alignment vertical="top"/>
    </xf>
    <xf numFmtId="0" fontId="43" fillId="0" borderId="0" xfId="0" applyFont="1" applyAlignment="1">
      <alignment vertical="top"/>
    </xf>
    <xf numFmtId="4" fontId="2" fillId="0" borderId="1" xfId="0" applyNumberFormat="1" applyFont="1" applyBorder="1" applyAlignment="1">
      <alignment vertical="top"/>
    </xf>
    <xf numFmtId="0" fontId="34" fillId="0" borderId="6" xfId="0" applyFont="1" applyFill="1" applyBorder="1" applyAlignment="1">
      <alignment horizontal="left" vertical="top"/>
    </xf>
    <xf numFmtId="165" fontId="9" fillId="5" borderId="0" xfId="0" applyNumberFormat="1" applyFont="1" applyFill="1" applyAlignment="1">
      <alignment vertical="top"/>
    </xf>
    <xf numFmtId="2" fontId="38" fillId="0" borderId="0" xfId="0" applyNumberFormat="1" applyFont="1" applyAlignment="1">
      <alignment horizontal="right" vertical="top"/>
    </xf>
    <xf numFmtId="0" fontId="3" fillId="0" borderId="28" xfId="0" applyFont="1" applyBorder="1" applyAlignment="1">
      <alignment vertical="top"/>
    </xf>
    <xf numFmtId="166" fontId="29" fillId="0" borderId="0" xfId="0" applyNumberFormat="1" applyFont="1" applyAlignment="1">
      <alignment vertical="top"/>
    </xf>
    <xf numFmtId="0" fontId="34" fillId="0" borderId="21" xfId="0" applyFont="1" applyFill="1" applyBorder="1" applyAlignment="1">
      <alignment horizontal="left" vertical="top"/>
    </xf>
    <xf numFmtId="0" fontId="34" fillId="0" borderId="26" xfId="0" applyFont="1" applyFill="1" applyBorder="1" applyAlignment="1">
      <alignment horizontal="left" vertical="top"/>
    </xf>
    <xf numFmtId="0" fontId="34" fillId="0" borderId="27" xfId="0" applyFont="1" applyFill="1" applyBorder="1" applyAlignment="1">
      <alignment horizontal="left" vertical="top"/>
    </xf>
    <xf numFmtId="0" fontId="45" fillId="0" borderId="0" xfId="0" applyFont="1" applyAlignment="1">
      <alignment vertical="top" wrapText="1"/>
    </xf>
    <xf numFmtId="0" fontId="44" fillId="0" borderId="0" xfId="0" applyFont="1" applyFill="1" applyAlignment="1">
      <alignment vertical="top"/>
    </xf>
    <xf numFmtId="165" fontId="34" fillId="0" borderId="0" xfId="0" applyNumberFormat="1" applyFont="1" applyAlignment="1">
      <alignment vertical="top"/>
    </xf>
    <xf numFmtId="0" fontId="46" fillId="0" borderId="0" xfId="0" applyFont="1" applyAlignment="1"/>
    <xf numFmtId="165" fontId="26" fillId="3" borderId="30" xfId="0" applyNumberFormat="1" applyFont="1" applyFill="1" applyBorder="1" applyAlignment="1">
      <alignment vertical="top" wrapText="1"/>
    </xf>
    <xf numFmtId="165" fontId="48" fillId="3" borderId="30" xfId="0" applyNumberFormat="1" applyFont="1" applyFill="1" applyBorder="1" applyAlignment="1">
      <alignment vertical="top"/>
    </xf>
    <xf numFmtId="49" fontId="48" fillId="3" borderId="30" xfId="0" applyNumberFormat="1" applyFont="1" applyFill="1" applyBorder="1" applyAlignment="1">
      <alignment horizontal="center" vertical="top"/>
    </xf>
    <xf numFmtId="0" fontId="3" fillId="0" borderId="4" xfId="0" applyFont="1" applyBorder="1" applyAlignment="1">
      <alignment vertical="top"/>
    </xf>
    <xf numFmtId="167" fontId="14" fillId="0" borderId="6" xfId="0" applyNumberFormat="1" applyFont="1" applyFill="1" applyBorder="1" applyAlignment="1">
      <alignment vertical="top"/>
    </xf>
    <xf numFmtId="165" fontId="25" fillId="0" borderId="0" xfId="0" applyNumberFormat="1" applyFont="1" applyAlignment="1">
      <alignment vertical="top"/>
    </xf>
    <xf numFmtId="169" fontId="25" fillId="0" borderId="0" xfId="0" applyNumberFormat="1" applyFont="1" applyAlignment="1">
      <alignment vertical="top"/>
    </xf>
    <xf numFmtId="4" fontId="25" fillId="0" borderId="0" xfId="0" applyNumberFormat="1" applyFont="1" applyAlignment="1">
      <alignment vertical="top"/>
    </xf>
    <xf numFmtId="168" fontId="37" fillId="0" borderId="0" xfId="1" applyNumberFormat="1" applyFont="1" applyAlignment="1">
      <alignment vertical="top"/>
    </xf>
    <xf numFmtId="170" fontId="2" fillId="0" borderId="0" xfId="0" applyNumberFormat="1" applyFont="1" applyAlignment="1">
      <alignment vertical="top"/>
    </xf>
    <xf numFmtId="165" fontId="14" fillId="5" borderId="0" xfId="0" applyNumberFormat="1" applyFont="1" applyFill="1" applyAlignment="1">
      <alignment vertical="top"/>
    </xf>
    <xf numFmtId="49" fontId="21" fillId="0" borderId="36" xfId="0" applyNumberFormat="1" applyFont="1" applyFill="1" applyBorder="1" applyAlignment="1">
      <alignment horizontal="center" vertical="top"/>
    </xf>
    <xf numFmtId="165" fontId="21" fillId="0" borderId="36" xfId="0" applyNumberFormat="1" applyFont="1" applyFill="1" applyBorder="1" applyAlignment="1">
      <alignment vertical="top" wrapText="1"/>
    </xf>
    <xf numFmtId="0" fontId="21" fillId="0" borderId="36" xfId="0" applyFont="1" applyFill="1" applyBorder="1" applyAlignment="1">
      <alignment horizontal="left" vertical="top" wrapText="1" indent="1"/>
    </xf>
    <xf numFmtId="165" fontId="21" fillId="0" borderId="0" xfId="0" applyNumberFormat="1" applyFont="1" applyFill="1" applyBorder="1" applyAlignment="1">
      <alignment vertical="top" wrapText="1"/>
    </xf>
    <xf numFmtId="49" fontId="21" fillId="0" borderId="15" xfId="0" applyNumberFormat="1" applyFont="1" applyFill="1" applyBorder="1" applyAlignment="1">
      <alignment horizontal="center" vertical="top"/>
    </xf>
    <xf numFmtId="165" fontId="21" fillId="0" borderId="15" xfId="0" applyNumberFormat="1" applyFont="1" applyFill="1" applyBorder="1" applyAlignment="1">
      <alignment vertical="top" wrapText="1"/>
    </xf>
    <xf numFmtId="0" fontId="21" fillId="0" borderId="15" xfId="0" applyFont="1" applyFill="1" applyBorder="1" applyAlignment="1">
      <alignment horizontal="left" vertical="top" wrapText="1" indent="1"/>
    </xf>
    <xf numFmtId="0" fontId="34" fillId="0" borderId="37" xfId="0" applyFont="1" applyFill="1" applyBorder="1" applyAlignment="1">
      <alignment horizontal="left" vertical="top"/>
    </xf>
    <xf numFmtId="0" fontId="21" fillId="0" borderId="38" xfId="0" applyFont="1" applyBorder="1" applyAlignment="1">
      <alignment horizontal="left" vertical="top"/>
    </xf>
    <xf numFmtId="165" fontId="23" fillId="0" borderId="38" xfId="0" applyNumberFormat="1" applyFont="1" applyFill="1" applyBorder="1" applyAlignment="1">
      <alignment vertical="top" wrapText="1"/>
    </xf>
    <xf numFmtId="165" fontId="21" fillId="0" borderId="38" xfId="0" applyNumberFormat="1" applyFont="1" applyFill="1" applyBorder="1" applyAlignment="1">
      <alignment vertical="top"/>
    </xf>
    <xf numFmtId="0" fontId="3" fillId="0" borderId="6" xfId="0" applyFont="1" applyFill="1" applyBorder="1" applyAlignment="1">
      <alignment vertical="top"/>
    </xf>
    <xf numFmtId="0" fontId="44" fillId="0" borderId="0" xfId="0" applyFont="1" applyAlignment="1">
      <alignment vertical="top"/>
    </xf>
    <xf numFmtId="165" fontId="44" fillId="0" borderId="0" xfId="0" applyNumberFormat="1" applyFont="1" applyAlignment="1">
      <alignment vertical="top"/>
    </xf>
    <xf numFmtId="165" fontId="35" fillId="0" borderId="0" xfId="0" applyNumberFormat="1" applyFont="1" applyAlignment="1">
      <alignment vertical="top"/>
    </xf>
    <xf numFmtId="166" fontId="49" fillId="0" borderId="0" xfId="0" applyNumberFormat="1" applyFont="1" applyAlignment="1">
      <alignment vertical="top"/>
    </xf>
    <xf numFmtId="165" fontId="36" fillId="0" borderId="0" xfId="0" applyNumberFormat="1" applyFont="1" applyAlignment="1">
      <alignment vertical="top"/>
    </xf>
    <xf numFmtId="3" fontId="15" fillId="0" borderId="22" xfId="0" applyNumberFormat="1" applyFont="1" applyBorder="1" applyAlignment="1">
      <alignment horizontal="center" vertical="top" wrapText="1"/>
    </xf>
    <xf numFmtId="3" fontId="15" fillId="0" borderId="23" xfId="0" applyNumberFormat="1" applyFont="1" applyBorder="1" applyAlignment="1">
      <alignment horizontal="center" vertical="top" wrapText="1"/>
    </xf>
    <xf numFmtId="3" fontId="15" fillId="0" borderId="24" xfId="0" applyNumberFormat="1" applyFont="1" applyBorder="1" applyAlignment="1">
      <alignment horizontal="center" vertical="top" wrapText="1"/>
    </xf>
    <xf numFmtId="3" fontId="15" fillId="0" borderId="22" xfId="0" applyNumberFormat="1" applyFont="1" applyBorder="1" applyAlignment="1">
      <alignment horizontal="center" vertical="top"/>
    </xf>
    <xf numFmtId="3" fontId="15" fillId="0" borderId="23" xfId="0" applyNumberFormat="1" applyFont="1" applyBorder="1" applyAlignment="1">
      <alignment horizontal="center" vertical="top"/>
    </xf>
    <xf numFmtId="165" fontId="21" fillId="0" borderId="27" xfId="0" applyNumberFormat="1" applyFont="1" applyFill="1" applyBorder="1" applyAlignment="1">
      <alignment horizontal="right" vertical="top" wrapText="1"/>
    </xf>
    <xf numFmtId="165" fontId="21" fillId="0" borderId="20" xfId="0" applyNumberFormat="1" applyFont="1" applyFill="1" applyBorder="1" applyAlignment="1">
      <alignment horizontal="right" vertical="top" wrapText="1"/>
    </xf>
    <xf numFmtId="165" fontId="21" fillId="0" borderId="28" xfId="0" applyNumberFormat="1" applyFont="1" applyFill="1" applyBorder="1" applyAlignment="1">
      <alignment horizontal="right" vertical="top" wrapText="1"/>
    </xf>
    <xf numFmtId="165" fontId="21" fillId="0" borderId="3" xfId="0" applyNumberFormat="1" applyFont="1" applyFill="1" applyBorder="1" applyAlignment="1">
      <alignment horizontal="right" vertical="top" wrapText="1"/>
    </xf>
    <xf numFmtId="0" fontId="21" fillId="0" borderId="6" xfId="0" applyNumberFormat="1" applyFont="1" applyFill="1" applyBorder="1" applyAlignment="1">
      <alignment horizontal="right" vertical="top" wrapText="1"/>
    </xf>
    <xf numFmtId="165" fontId="22" fillId="0" borderId="33" xfId="0" applyNumberFormat="1" applyFont="1" applyFill="1" applyBorder="1" applyAlignment="1">
      <alignment horizontal="right" vertical="top" wrapText="1"/>
    </xf>
    <xf numFmtId="165" fontId="22" fillId="0" borderId="20" xfId="0" applyNumberFormat="1" applyFont="1" applyFill="1" applyBorder="1" applyAlignment="1">
      <alignment horizontal="right" vertical="top" wrapText="1"/>
    </xf>
    <xf numFmtId="165" fontId="22" fillId="0" borderId="2" xfId="0" applyNumberFormat="1" applyFont="1" applyFill="1" applyBorder="1" applyAlignment="1">
      <alignment horizontal="right" vertical="top" wrapText="1"/>
    </xf>
    <xf numFmtId="165" fontId="22" fillId="0" borderId="3" xfId="0" applyNumberFormat="1" applyFont="1" applyFill="1" applyBorder="1" applyAlignment="1">
      <alignment horizontal="right" vertical="top" wrapText="1"/>
    </xf>
    <xf numFmtId="165" fontId="21" fillId="0" borderId="33" xfId="0" applyNumberFormat="1" applyFont="1" applyFill="1" applyBorder="1" applyAlignment="1">
      <alignment horizontal="right" vertical="top" wrapText="1"/>
    </xf>
    <xf numFmtId="165" fontId="21" fillId="0" borderId="2" xfId="0" applyNumberFormat="1" applyFont="1" applyFill="1" applyBorder="1" applyAlignment="1">
      <alignment horizontal="right" vertical="top" wrapText="1"/>
    </xf>
  </cellXfs>
  <cellStyles count="2">
    <cellStyle name="normální" xfId="0" builtinId="0"/>
    <cellStyle name="pro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J313"/>
  <sheetViews>
    <sheetView tabSelected="1" zoomScaleNormal="100" workbookViewId="0">
      <pane xSplit="18150" ySplit="1485" topLeftCell="R49" activePane="bottomLeft"/>
      <selection activeCell="Q1" sqref="Q1"/>
      <selection pane="topRight" activeCell="AD1" sqref="AD1"/>
      <selection pane="bottomLeft" activeCell="O73" sqref="O73"/>
      <selection pane="bottomRight" activeCell="Y66" sqref="Y66"/>
    </sheetView>
  </sheetViews>
  <sheetFormatPr defaultColWidth="11.5703125" defaultRowHeight="12.75"/>
  <cols>
    <col min="1" max="1" width="1.140625" style="4" customWidth="1"/>
    <col min="2" max="2" width="5.5703125" style="1" customWidth="1"/>
    <col min="3" max="3" width="23.28515625" style="132" customWidth="1"/>
    <col min="4" max="4" width="7.85546875" style="67" customWidth="1"/>
    <col min="5" max="8" width="8.28515625" style="36" customWidth="1"/>
    <col min="9" max="9" width="7.7109375" style="248" customWidth="1"/>
    <col min="10" max="14" width="6.5703125" style="36" customWidth="1"/>
    <col min="15" max="15" width="28.42578125" style="33" customWidth="1"/>
    <col min="16" max="16" width="7.85546875" style="316" customWidth="1"/>
    <col min="17" max="17" width="7.28515625" style="2" customWidth="1"/>
    <col min="18" max="18" width="8.7109375" style="2" customWidth="1"/>
    <col min="19" max="19" width="5.28515625" style="2" customWidth="1"/>
    <col min="20" max="20" width="8.42578125" style="2" customWidth="1"/>
    <col min="21" max="21" width="8.7109375" style="144" customWidth="1"/>
    <col min="22" max="22" width="8.7109375" style="149" customWidth="1"/>
    <col min="23" max="26" width="8.7109375" style="144" customWidth="1"/>
    <col min="27" max="27" width="10.140625" style="4" customWidth="1"/>
    <col min="28" max="29" width="10.140625" style="144" customWidth="1"/>
    <col min="30" max="32" width="10.140625" style="4" customWidth="1"/>
    <col min="33" max="16384" width="11.5703125" style="4"/>
  </cols>
  <sheetData>
    <row r="1" spans="1:36" s="3" customFormat="1" ht="36.4" customHeight="1">
      <c r="A1" s="11"/>
      <c r="B1" s="75" t="s">
        <v>13</v>
      </c>
      <c r="C1" s="135" t="s">
        <v>14</v>
      </c>
      <c r="D1" s="76" t="s">
        <v>10</v>
      </c>
      <c r="E1" s="395" t="s">
        <v>12</v>
      </c>
      <c r="F1" s="396"/>
      <c r="G1" s="396"/>
      <c r="H1" s="166" t="s">
        <v>25</v>
      </c>
      <c r="I1" s="265" t="s">
        <v>24</v>
      </c>
      <c r="J1" s="392" t="s">
        <v>11</v>
      </c>
      <c r="K1" s="393"/>
      <c r="L1" s="393"/>
      <c r="M1" s="393"/>
      <c r="N1" s="394"/>
      <c r="O1" s="77" t="s">
        <v>0</v>
      </c>
      <c r="P1" s="360" t="s">
        <v>144</v>
      </c>
      <c r="Q1" s="33"/>
      <c r="R1" s="33"/>
      <c r="S1" s="33"/>
      <c r="T1" s="33"/>
      <c r="U1" s="138" t="s">
        <v>19</v>
      </c>
      <c r="V1" s="146" t="s">
        <v>20</v>
      </c>
      <c r="W1" s="138" t="s">
        <v>22</v>
      </c>
      <c r="X1" s="138" t="s">
        <v>28</v>
      </c>
      <c r="Y1" s="138" t="s">
        <v>21</v>
      </c>
      <c r="Z1" s="138" t="s">
        <v>23</v>
      </c>
      <c r="AA1" s="138" t="s">
        <v>73</v>
      </c>
      <c r="AB1" s="138" t="s">
        <v>29</v>
      </c>
      <c r="AC1" s="138" t="s">
        <v>30</v>
      </c>
      <c r="AD1" s="138" t="s">
        <v>132</v>
      </c>
    </row>
    <row r="2" spans="1:36" ht="25.5" customHeight="1">
      <c r="A2" s="26"/>
      <c r="B2" s="78"/>
      <c r="C2" s="116"/>
      <c r="D2" s="79"/>
      <c r="E2" s="80" t="s">
        <v>1</v>
      </c>
      <c r="F2" s="80" t="s">
        <v>18</v>
      </c>
      <c r="G2" s="81" t="s">
        <v>2</v>
      </c>
      <c r="H2" s="81"/>
      <c r="I2" s="233"/>
      <c r="J2" s="81" t="s">
        <v>3</v>
      </c>
      <c r="K2" s="81" t="s">
        <v>4</v>
      </c>
      <c r="L2" s="81" t="s">
        <v>5</v>
      </c>
      <c r="M2" s="81" t="s">
        <v>6</v>
      </c>
      <c r="N2" s="81" t="s">
        <v>7</v>
      </c>
      <c r="O2" s="82"/>
      <c r="T2" s="29"/>
      <c r="U2" s="139"/>
      <c r="V2" s="147"/>
      <c r="W2" s="139"/>
      <c r="X2" s="139"/>
      <c r="Y2" s="139"/>
      <c r="Z2" s="139"/>
      <c r="AA2" s="68"/>
      <c r="AB2" s="139"/>
      <c r="AC2" s="139"/>
      <c r="AD2" s="68"/>
      <c r="AE2" s="68"/>
      <c r="AF2" s="68"/>
      <c r="AG2" s="12"/>
      <c r="AH2" s="12"/>
      <c r="AI2" s="12"/>
      <c r="AJ2" s="12"/>
    </row>
    <row r="3" spans="1:36" ht="6.75" customHeight="1">
      <c r="A3" s="26"/>
      <c r="B3" s="83"/>
      <c r="C3" s="87"/>
      <c r="D3" s="84"/>
      <c r="E3" s="85"/>
      <c r="F3" s="85"/>
      <c r="G3" s="86"/>
      <c r="H3" s="86"/>
      <c r="I3" s="234"/>
      <c r="J3" s="86"/>
      <c r="K3" s="86"/>
      <c r="L3" s="86"/>
      <c r="M3" s="86"/>
      <c r="N3" s="86"/>
      <c r="O3" s="87"/>
      <c r="T3" s="29"/>
      <c r="U3" s="140"/>
      <c r="V3" s="148"/>
      <c r="W3" s="140"/>
      <c r="X3" s="140"/>
      <c r="Y3" s="140"/>
      <c r="Z3" s="140"/>
      <c r="AA3" s="12"/>
      <c r="AB3" s="140"/>
      <c r="AC3" s="140"/>
      <c r="AD3" s="12"/>
      <c r="AE3" s="12"/>
      <c r="AF3" s="12"/>
      <c r="AG3" s="12"/>
      <c r="AH3" s="12"/>
      <c r="AI3" s="12"/>
      <c r="AJ3" s="12"/>
    </row>
    <row r="4" spans="1:36" ht="15" customHeight="1">
      <c r="A4" s="153"/>
      <c r="B4" s="330" t="s">
        <v>96</v>
      </c>
      <c r="C4" s="154"/>
      <c r="D4" s="331">
        <f>SUM(D5:D15)</f>
        <v>5.1989000000000001</v>
      </c>
      <c r="E4" s="332"/>
      <c r="F4" s="332"/>
      <c r="G4" s="332"/>
      <c r="H4" s="331">
        <f>SUM(H5:H59)</f>
        <v>0.74720000000000009</v>
      </c>
      <c r="I4" s="237"/>
      <c r="J4" s="155"/>
      <c r="K4" s="155"/>
      <c r="L4" s="155"/>
      <c r="M4" s="155"/>
      <c r="N4" s="155"/>
      <c r="O4" s="156"/>
      <c r="Q4" s="51"/>
      <c r="T4" s="29"/>
      <c r="U4" s="140"/>
      <c r="V4" s="148"/>
      <c r="W4" s="140"/>
      <c r="X4" s="140"/>
      <c r="Y4" s="140"/>
      <c r="Z4" s="140"/>
      <c r="AA4" s="12"/>
      <c r="AB4" s="140"/>
      <c r="AC4" s="140"/>
      <c r="AD4" s="12"/>
      <c r="AE4" s="12"/>
      <c r="AF4" s="12"/>
      <c r="AG4" s="12"/>
      <c r="AH4" s="12"/>
      <c r="AI4" s="12"/>
      <c r="AJ4" s="12"/>
    </row>
    <row r="5" spans="1:36" ht="15" customHeight="1">
      <c r="A5" s="158"/>
      <c r="B5" s="303" t="s">
        <v>94</v>
      </c>
      <c r="C5" s="175"/>
      <c r="D5" s="309"/>
      <c r="E5" s="315"/>
      <c r="F5" s="315"/>
      <c r="G5" s="315"/>
      <c r="H5" s="315"/>
      <c r="I5" s="232"/>
      <c r="J5" s="102"/>
      <c r="K5" s="102"/>
      <c r="L5" s="102"/>
      <c r="M5" s="101"/>
      <c r="N5" s="102"/>
      <c r="O5" s="103"/>
      <c r="P5" s="317"/>
      <c r="Q5" s="51"/>
      <c r="T5" s="29"/>
      <c r="U5" s="140">
        <f t="shared" ref="U5:U22" si="0">IF(C5="plochy bydlení",D5,IF(C5="plochy smíšené obytné",D5,0))</f>
        <v>0</v>
      </c>
      <c r="V5" s="148">
        <f t="shared" ref="V5:V22" si="1">IF(C5="plochy rekreace",D5,0)</f>
        <v>0</v>
      </c>
      <c r="W5" s="140">
        <f t="shared" ref="W5:W22" si="2">IF(C5="plochy technické infrastruktury",D5,0)</f>
        <v>0</v>
      </c>
      <c r="X5" s="140">
        <f t="shared" ref="X5:X22" si="3">IF(C5="plochy občanského vybavení",D5,0)</f>
        <v>0</v>
      </c>
      <c r="Y5" s="140">
        <f t="shared" ref="Y5:Y22" si="4">IF(C5="plochy dopravní infrastruktury",D5,0)</f>
        <v>0</v>
      </c>
      <c r="Z5" s="140">
        <f t="shared" ref="Z5:Z22" si="5">IF(C5="plochy výroby a skladování",D5,0)</f>
        <v>0</v>
      </c>
      <c r="AA5" s="140">
        <f>IF(C5="plochy zeleně",D5,IF(C5="plochy veřejné zeleně",D5,IF(C5="plochy veřejných prostranství",D5,0)))</f>
        <v>0</v>
      </c>
      <c r="AB5" s="140">
        <f t="shared" ref="AB5:AB22" si="6">IF(C5="plochy vodní a vodohospodářské",D5,0)</f>
        <v>0</v>
      </c>
      <c r="AC5" s="140">
        <f t="shared" ref="AC5:AC22" si="7">IF(C5="plochy lesní",D5,IF(C5="plochy smíš. nezastavěného úz.",D5,0))</f>
        <v>0</v>
      </c>
      <c r="AD5" s="140">
        <f>IF(C5="plochy těžby",D5,0)</f>
        <v>0</v>
      </c>
      <c r="AE5" s="140"/>
      <c r="AF5" s="12"/>
      <c r="AG5" s="12"/>
      <c r="AH5" s="12"/>
      <c r="AI5" s="12"/>
      <c r="AJ5" s="12"/>
    </row>
    <row r="6" spans="1:36" ht="15" customHeight="1">
      <c r="A6" s="158"/>
      <c r="B6" s="303" t="s">
        <v>88</v>
      </c>
      <c r="C6" s="175" t="s">
        <v>26</v>
      </c>
      <c r="D6" s="309">
        <f>SUM(E6:G6)</f>
        <v>1.7273000000000001</v>
      </c>
      <c r="E6" s="315">
        <v>1.7273000000000001</v>
      </c>
      <c r="F6" s="315"/>
      <c r="G6" s="315"/>
      <c r="H6" s="315">
        <v>0</v>
      </c>
      <c r="I6" s="232" t="s">
        <v>82</v>
      </c>
      <c r="J6" s="102">
        <v>0.92330000000000001</v>
      </c>
      <c r="K6" s="102"/>
      <c r="L6" s="102"/>
      <c r="M6" s="101"/>
      <c r="N6" s="105"/>
      <c r="O6" s="308"/>
      <c r="Q6" s="51"/>
      <c r="T6" s="29"/>
      <c r="U6" s="140">
        <f t="shared" si="0"/>
        <v>1.7273000000000001</v>
      </c>
      <c r="V6" s="148">
        <f t="shared" si="1"/>
        <v>0</v>
      </c>
      <c r="W6" s="140">
        <f t="shared" si="2"/>
        <v>0</v>
      </c>
      <c r="X6" s="140">
        <f t="shared" si="3"/>
        <v>0</v>
      </c>
      <c r="Y6" s="140">
        <f t="shared" si="4"/>
        <v>0</v>
      </c>
      <c r="Z6" s="140">
        <f t="shared" si="5"/>
        <v>0</v>
      </c>
      <c r="AA6" s="140">
        <f t="shared" ref="AA6:AA25" si="8">IF(C6="plochy zeleně",D6,IF(C6="plochy veřejné zeleně",D6,IF(C6="plochy veřejných prostranství",D6,0)))</f>
        <v>0</v>
      </c>
      <c r="AB6" s="140">
        <f t="shared" si="6"/>
        <v>0</v>
      </c>
      <c r="AC6" s="140">
        <f t="shared" si="7"/>
        <v>0</v>
      </c>
      <c r="AD6" s="140">
        <f t="shared" ref="AD6:AD60" si="9">IF(C6="plochy těžby",D6,0)</f>
        <v>0</v>
      </c>
      <c r="AE6" s="140"/>
      <c r="AF6" s="12"/>
      <c r="AG6" s="12"/>
      <c r="AH6" s="12"/>
      <c r="AI6" s="12"/>
      <c r="AJ6" s="12"/>
    </row>
    <row r="7" spans="1:36" ht="15" customHeight="1">
      <c r="A7" s="158"/>
      <c r="B7" s="334"/>
      <c r="C7" s="333"/>
      <c r="D7" s="312"/>
      <c r="E7" s="313"/>
      <c r="F7" s="313"/>
      <c r="G7" s="313"/>
      <c r="H7" s="313"/>
      <c r="I7" s="236" t="s">
        <v>83</v>
      </c>
      <c r="J7" s="160"/>
      <c r="K7" s="160"/>
      <c r="L7" s="160"/>
      <c r="M7" s="162"/>
      <c r="N7" s="160">
        <v>0.79200000000000004</v>
      </c>
      <c r="O7" s="165"/>
      <c r="P7" s="317"/>
      <c r="Q7" s="51"/>
      <c r="R7" s="51"/>
      <c r="S7" s="51"/>
      <c r="T7" s="29"/>
      <c r="U7" s="140">
        <f t="shared" si="0"/>
        <v>0</v>
      </c>
      <c r="V7" s="148">
        <f t="shared" si="1"/>
        <v>0</v>
      </c>
      <c r="W7" s="140">
        <f t="shared" si="2"/>
        <v>0</v>
      </c>
      <c r="X7" s="140">
        <f t="shared" si="3"/>
        <v>0</v>
      </c>
      <c r="Y7" s="140">
        <f t="shared" si="4"/>
        <v>0</v>
      </c>
      <c r="Z7" s="140">
        <f t="shared" si="5"/>
        <v>0</v>
      </c>
      <c r="AA7" s="140">
        <f t="shared" si="8"/>
        <v>0</v>
      </c>
      <c r="AB7" s="140">
        <f t="shared" si="6"/>
        <v>0</v>
      </c>
      <c r="AC7" s="140">
        <f t="shared" si="7"/>
        <v>0</v>
      </c>
      <c r="AD7" s="140">
        <f t="shared" si="9"/>
        <v>0</v>
      </c>
      <c r="AE7" s="140"/>
      <c r="AF7" s="12"/>
      <c r="AG7" s="12"/>
      <c r="AH7" s="12"/>
      <c r="AI7" s="12"/>
      <c r="AJ7" s="12"/>
    </row>
    <row r="8" spans="1:36" ht="15" customHeight="1">
      <c r="A8" s="158"/>
      <c r="B8" s="307"/>
      <c r="C8" s="115"/>
      <c r="D8" s="163"/>
      <c r="E8" s="161"/>
      <c r="F8" s="161"/>
      <c r="G8" s="161"/>
      <c r="H8" s="161"/>
      <c r="I8" s="236" t="s">
        <v>84</v>
      </c>
      <c r="J8" s="160"/>
      <c r="K8" s="160"/>
      <c r="L8" s="160"/>
      <c r="M8" s="162">
        <v>1.2E-2</v>
      </c>
      <c r="N8" s="160"/>
      <c r="O8" s="164"/>
      <c r="P8" s="317"/>
      <c r="Q8" s="51"/>
      <c r="R8" s="51"/>
      <c r="S8" s="51"/>
      <c r="T8" s="29"/>
      <c r="U8" s="140">
        <f t="shared" si="0"/>
        <v>0</v>
      </c>
      <c r="V8" s="148">
        <f t="shared" si="1"/>
        <v>0</v>
      </c>
      <c r="W8" s="140">
        <f t="shared" si="2"/>
        <v>0</v>
      </c>
      <c r="X8" s="140">
        <f t="shared" si="3"/>
        <v>0</v>
      </c>
      <c r="Y8" s="140">
        <f t="shared" si="4"/>
        <v>0</v>
      </c>
      <c r="Z8" s="140">
        <f t="shared" si="5"/>
        <v>0</v>
      </c>
      <c r="AA8" s="140">
        <f t="shared" si="8"/>
        <v>0</v>
      </c>
      <c r="AB8" s="140">
        <f t="shared" si="6"/>
        <v>0</v>
      </c>
      <c r="AC8" s="140">
        <f t="shared" si="7"/>
        <v>0</v>
      </c>
      <c r="AD8" s="140">
        <f t="shared" si="9"/>
        <v>0</v>
      </c>
      <c r="AE8" s="140"/>
      <c r="AF8" s="12"/>
      <c r="AG8" s="12"/>
      <c r="AH8" s="12"/>
      <c r="AI8" s="12"/>
      <c r="AJ8" s="12"/>
    </row>
    <row r="9" spans="1:36" ht="15" customHeight="1">
      <c r="A9" s="158"/>
      <c r="B9" s="304" t="s">
        <v>89</v>
      </c>
      <c r="C9" s="170" t="s">
        <v>27</v>
      </c>
      <c r="D9" s="309">
        <f t="shared" ref="D9:D14" si="10">SUM(E9:G9)</f>
        <v>1.2179</v>
      </c>
      <c r="E9" s="161">
        <v>1.2179</v>
      </c>
      <c r="F9" s="161"/>
      <c r="G9" s="161"/>
      <c r="H9" s="161">
        <v>0</v>
      </c>
      <c r="I9" s="236" t="s">
        <v>84</v>
      </c>
      <c r="J9" s="160"/>
      <c r="K9" s="160"/>
      <c r="L9" s="160"/>
      <c r="M9" s="162">
        <v>1.2179</v>
      </c>
      <c r="N9" s="160"/>
      <c r="O9" s="164"/>
      <c r="Q9" s="51"/>
      <c r="R9" s="51"/>
      <c r="S9" s="51"/>
      <c r="T9" s="29"/>
      <c r="U9" s="140">
        <f t="shared" si="0"/>
        <v>0</v>
      </c>
      <c r="V9" s="148">
        <f t="shared" si="1"/>
        <v>0</v>
      </c>
      <c r="W9" s="140">
        <f t="shared" si="2"/>
        <v>0</v>
      </c>
      <c r="X9" s="140">
        <f t="shared" si="3"/>
        <v>0</v>
      </c>
      <c r="Y9" s="140">
        <f t="shared" si="4"/>
        <v>0</v>
      </c>
      <c r="Z9" s="140">
        <f t="shared" si="5"/>
        <v>1.2179</v>
      </c>
      <c r="AA9" s="140">
        <f t="shared" si="8"/>
        <v>0</v>
      </c>
      <c r="AB9" s="140">
        <f t="shared" si="6"/>
        <v>0</v>
      </c>
      <c r="AC9" s="140">
        <f t="shared" si="7"/>
        <v>0</v>
      </c>
      <c r="AD9" s="140">
        <f t="shared" si="9"/>
        <v>0</v>
      </c>
      <c r="AE9" s="140"/>
      <c r="AF9" s="12"/>
      <c r="AG9" s="12"/>
      <c r="AH9" s="12"/>
      <c r="AI9" s="12"/>
      <c r="AJ9" s="12"/>
    </row>
    <row r="10" spans="1:36" ht="15" customHeight="1">
      <c r="A10" s="158"/>
      <c r="B10" s="304" t="s">
        <v>90</v>
      </c>
      <c r="C10" s="159" t="s">
        <v>86</v>
      </c>
      <c r="D10" s="309">
        <f t="shared" si="10"/>
        <v>0</v>
      </c>
      <c r="E10" s="173"/>
      <c r="F10" s="173"/>
      <c r="G10" s="173"/>
      <c r="H10" s="173"/>
      <c r="I10" s="236"/>
      <c r="J10" s="160"/>
      <c r="K10" s="160"/>
      <c r="L10" s="160"/>
      <c r="M10" s="162"/>
      <c r="N10" s="160"/>
      <c r="O10" s="165" t="s">
        <v>85</v>
      </c>
      <c r="P10" s="317"/>
      <c r="Q10" s="51"/>
      <c r="R10" s="51"/>
      <c r="S10" s="51"/>
      <c r="T10" s="29"/>
      <c r="U10" s="140">
        <f t="shared" si="0"/>
        <v>0</v>
      </c>
      <c r="V10" s="148">
        <f t="shared" si="1"/>
        <v>0</v>
      </c>
      <c r="W10" s="140">
        <f t="shared" si="2"/>
        <v>0</v>
      </c>
      <c r="X10" s="140">
        <f t="shared" si="3"/>
        <v>0</v>
      </c>
      <c r="Y10" s="140">
        <f t="shared" si="4"/>
        <v>0</v>
      </c>
      <c r="Z10" s="140">
        <f t="shared" si="5"/>
        <v>0</v>
      </c>
      <c r="AA10" s="140">
        <f t="shared" si="8"/>
        <v>0</v>
      </c>
      <c r="AB10" s="140">
        <f t="shared" si="6"/>
        <v>0</v>
      </c>
      <c r="AC10" s="140">
        <f t="shared" si="7"/>
        <v>0</v>
      </c>
      <c r="AD10" s="140">
        <f t="shared" si="9"/>
        <v>0</v>
      </c>
      <c r="AE10" s="140"/>
      <c r="AF10" s="12"/>
      <c r="AG10" s="12"/>
      <c r="AH10" s="12"/>
      <c r="AI10" s="12"/>
      <c r="AJ10" s="12"/>
    </row>
    <row r="11" spans="1:36" ht="15" customHeight="1">
      <c r="A11" s="158"/>
      <c r="B11" s="352" t="s">
        <v>91</v>
      </c>
      <c r="C11" s="99" t="s">
        <v>72</v>
      </c>
      <c r="D11" s="167">
        <f t="shared" si="10"/>
        <v>0</v>
      </c>
      <c r="E11" s="173"/>
      <c r="F11" s="173"/>
      <c r="G11" s="173"/>
      <c r="H11" s="173"/>
      <c r="I11" s="236"/>
      <c r="J11" s="160"/>
      <c r="K11" s="160"/>
      <c r="L11" s="160"/>
      <c r="M11" s="162"/>
      <c r="N11" s="160"/>
      <c r="O11" s="165" t="s">
        <v>85</v>
      </c>
      <c r="P11" s="317">
        <f>D11</f>
        <v>0</v>
      </c>
      <c r="Q11" s="51"/>
      <c r="R11" s="51"/>
      <c r="S11" s="51"/>
      <c r="T11" s="29"/>
      <c r="U11" s="140">
        <f t="shared" si="0"/>
        <v>0</v>
      </c>
      <c r="V11" s="148">
        <f t="shared" si="1"/>
        <v>0</v>
      </c>
      <c r="W11" s="140">
        <f t="shared" si="2"/>
        <v>0</v>
      </c>
      <c r="X11" s="140">
        <f t="shared" si="3"/>
        <v>0</v>
      </c>
      <c r="Y11" s="140">
        <f t="shared" si="4"/>
        <v>0</v>
      </c>
      <c r="Z11" s="140">
        <f t="shared" si="5"/>
        <v>0</v>
      </c>
      <c r="AA11" s="140">
        <f t="shared" si="8"/>
        <v>0</v>
      </c>
      <c r="AB11" s="140">
        <f t="shared" si="6"/>
        <v>0</v>
      </c>
      <c r="AC11" s="140">
        <f t="shared" si="7"/>
        <v>0</v>
      </c>
      <c r="AD11" s="140">
        <f t="shared" si="9"/>
        <v>0</v>
      </c>
      <c r="AE11" s="140"/>
      <c r="AF11" s="12"/>
      <c r="AG11" s="12"/>
      <c r="AH11" s="12"/>
      <c r="AI11" s="12"/>
      <c r="AJ11" s="12"/>
    </row>
    <row r="12" spans="1:36" ht="15" customHeight="1">
      <c r="A12" s="158"/>
      <c r="B12" s="352" t="s">
        <v>92</v>
      </c>
      <c r="C12" s="115" t="s">
        <v>26</v>
      </c>
      <c r="D12" s="167">
        <f t="shared" si="10"/>
        <v>0.35310000000000002</v>
      </c>
      <c r="E12" s="161">
        <v>0.35310000000000002</v>
      </c>
      <c r="F12" s="161"/>
      <c r="G12" s="161"/>
      <c r="H12" s="161">
        <f>E12</f>
        <v>0.35310000000000002</v>
      </c>
      <c r="I12" s="236" t="s">
        <v>84</v>
      </c>
      <c r="J12" s="160"/>
      <c r="K12" s="160"/>
      <c r="L12" s="160"/>
      <c r="M12" s="162">
        <v>0.35310000000000002</v>
      </c>
      <c r="N12" s="160"/>
      <c r="O12" s="164"/>
      <c r="P12" s="317">
        <f>D12</f>
        <v>0.35310000000000002</v>
      </c>
      <c r="Q12" s="51"/>
      <c r="R12" s="51"/>
      <c r="S12" s="51"/>
      <c r="T12" s="29"/>
      <c r="U12" s="140">
        <f t="shared" si="0"/>
        <v>0.35310000000000002</v>
      </c>
      <c r="V12" s="148">
        <f t="shared" si="1"/>
        <v>0</v>
      </c>
      <c r="W12" s="140">
        <f t="shared" si="2"/>
        <v>0</v>
      </c>
      <c r="X12" s="140">
        <f t="shared" si="3"/>
        <v>0</v>
      </c>
      <c r="Y12" s="140">
        <f t="shared" si="4"/>
        <v>0</v>
      </c>
      <c r="Z12" s="140">
        <f t="shared" si="5"/>
        <v>0</v>
      </c>
      <c r="AA12" s="140">
        <f t="shared" si="8"/>
        <v>0</v>
      </c>
      <c r="AB12" s="140">
        <f t="shared" si="6"/>
        <v>0</v>
      </c>
      <c r="AC12" s="140">
        <f t="shared" si="7"/>
        <v>0</v>
      </c>
      <c r="AD12" s="140">
        <f t="shared" si="9"/>
        <v>0</v>
      </c>
      <c r="AE12" s="140"/>
      <c r="AF12" s="12"/>
      <c r="AG12" s="12"/>
      <c r="AH12" s="12"/>
      <c r="AI12" s="12"/>
      <c r="AJ12" s="12"/>
    </row>
    <row r="13" spans="1:36" ht="15" customHeight="1">
      <c r="A13" s="158"/>
      <c r="B13" s="304" t="s">
        <v>87</v>
      </c>
      <c r="C13" s="170" t="s">
        <v>27</v>
      </c>
      <c r="D13" s="167">
        <f t="shared" si="10"/>
        <v>1.5065</v>
      </c>
      <c r="E13" s="161">
        <v>1.5065</v>
      </c>
      <c r="F13" s="161"/>
      <c r="G13" s="161"/>
      <c r="H13" s="161">
        <v>0</v>
      </c>
      <c r="I13" s="236" t="s">
        <v>93</v>
      </c>
      <c r="J13" s="160"/>
      <c r="K13" s="160"/>
      <c r="L13" s="160">
        <v>1.5065</v>
      </c>
      <c r="M13" s="162"/>
      <c r="N13" s="160"/>
      <c r="O13" s="164"/>
      <c r="Q13" s="51"/>
      <c r="R13" s="51"/>
      <c r="S13" s="51"/>
      <c r="T13" s="29"/>
      <c r="U13" s="140">
        <f t="shared" si="0"/>
        <v>0</v>
      </c>
      <c r="V13" s="148">
        <f t="shared" si="1"/>
        <v>0</v>
      </c>
      <c r="W13" s="140">
        <f t="shared" si="2"/>
        <v>0</v>
      </c>
      <c r="X13" s="140">
        <f t="shared" si="3"/>
        <v>0</v>
      </c>
      <c r="Y13" s="140">
        <f t="shared" si="4"/>
        <v>0</v>
      </c>
      <c r="Z13" s="140">
        <f t="shared" si="5"/>
        <v>1.5065</v>
      </c>
      <c r="AA13" s="140">
        <f t="shared" si="8"/>
        <v>0</v>
      </c>
      <c r="AB13" s="140">
        <f t="shared" si="6"/>
        <v>0</v>
      </c>
      <c r="AC13" s="140">
        <f t="shared" si="7"/>
        <v>0</v>
      </c>
      <c r="AD13" s="140">
        <f t="shared" si="9"/>
        <v>0</v>
      </c>
      <c r="AE13" s="140"/>
      <c r="AF13" s="12"/>
      <c r="AG13" s="12"/>
      <c r="AH13" s="12"/>
      <c r="AI13" s="12"/>
      <c r="AJ13" s="12"/>
    </row>
    <row r="14" spans="1:36" ht="15" customHeight="1">
      <c r="A14" s="158"/>
      <c r="B14" s="357" t="s">
        <v>150</v>
      </c>
      <c r="C14" s="335" t="s">
        <v>26</v>
      </c>
      <c r="D14" s="309">
        <f t="shared" si="10"/>
        <v>0.39410000000000001</v>
      </c>
      <c r="E14" s="310"/>
      <c r="F14" s="310"/>
      <c r="G14" s="310">
        <v>0.39410000000000001</v>
      </c>
      <c r="H14" s="310">
        <v>0.39410000000000001</v>
      </c>
      <c r="I14" s="379" t="s">
        <v>82</v>
      </c>
      <c r="J14" s="380">
        <v>0.11890000000000001</v>
      </c>
      <c r="K14" s="380"/>
      <c r="L14" s="380"/>
      <c r="M14" s="378"/>
      <c r="N14" s="380"/>
      <c r="O14" s="381"/>
      <c r="P14" s="317">
        <f>D14</f>
        <v>0.39410000000000001</v>
      </c>
      <c r="Q14" s="51"/>
      <c r="R14" s="51"/>
      <c r="S14" s="51"/>
      <c r="T14" s="29"/>
      <c r="U14" s="140">
        <f t="shared" si="0"/>
        <v>0.39410000000000001</v>
      </c>
      <c r="V14" s="148">
        <f t="shared" si="1"/>
        <v>0</v>
      </c>
      <c r="W14" s="140">
        <f t="shared" si="2"/>
        <v>0</v>
      </c>
      <c r="X14" s="140">
        <f t="shared" si="3"/>
        <v>0</v>
      </c>
      <c r="Y14" s="140">
        <f t="shared" si="4"/>
        <v>0</v>
      </c>
      <c r="Z14" s="140">
        <f t="shared" si="5"/>
        <v>0</v>
      </c>
      <c r="AA14" s="140">
        <f t="shared" si="8"/>
        <v>0</v>
      </c>
      <c r="AB14" s="140">
        <f t="shared" si="6"/>
        <v>0</v>
      </c>
      <c r="AC14" s="140">
        <f t="shared" si="7"/>
        <v>0</v>
      </c>
      <c r="AD14" s="140">
        <f t="shared" si="9"/>
        <v>0</v>
      </c>
      <c r="AE14" s="140"/>
      <c r="AF14" s="12"/>
      <c r="AG14" s="12"/>
      <c r="AH14" s="12"/>
      <c r="AI14" s="12"/>
      <c r="AJ14" s="12"/>
    </row>
    <row r="15" spans="1:36" ht="15" customHeight="1">
      <c r="A15" s="158"/>
      <c r="B15" s="382"/>
      <c r="C15" s="383"/>
      <c r="D15" s="384"/>
      <c r="E15" s="385"/>
      <c r="F15" s="385"/>
      <c r="G15" s="385"/>
      <c r="H15" s="385"/>
      <c r="I15" s="375" t="s">
        <v>93</v>
      </c>
      <c r="J15" s="376"/>
      <c r="K15" s="376"/>
      <c r="L15" s="376">
        <v>0.2752</v>
      </c>
      <c r="M15" s="376"/>
      <c r="N15" s="376"/>
      <c r="O15" s="377"/>
      <c r="Q15" s="51"/>
      <c r="R15" s="51"/>
      <c r="S15" s="51"/>
      <c r="T15" s="29"/>
      <c r="U15" s="140">
        <f t="shared" si="0"/>
        <v>0</v>
      </c>
      <c r="V15" s="148">
        <f t="shared" si="1"/>
        <v>0</v>
      </c>
      <c r="W15" s="140">
        <f t="shared" si="2"/>
        <v>0</v>
      </c>
      <c r="X15" s="140">
        <f t="shared" si="3"/>
        <v>0</v>
      </c>
      <c r="Y15" s="140">
        <f t="shared" si="4"/>
        <v>0</v>
      </c>
      <c r="Z15" s="140">
        <f t="shared" si="5"/>
        <v>0</v>
      </c>
      <c r="AA15" s="140">
        <f t="shared" si="8"/>
        <v>0</v>
      </c>
      <c r="AB15" s="140">
        <f t="shared" si="6"/>
        <v>0</v>
      </c>
      <c r="AC15" s="140">
        <f t="shared" si="7"/>
        <v>0</v>
      </c>
      <c r="AD15" s="140">
        <f t="shared" si="9"/>
        <v>0</v>
      </c>
      <c r="AE15" s="140"/>
      <c r="AF15" s="12"/>
      <c r="AG15" s="12"/>
      <c r="AH15" s="12"/>
      <c r="AI15" s="12"/>
      <c r="AJ15" s="12"/>
    </row>
    <row r="16" spans="1:36" ht="15" customHeight="1">
      <c r="A16" s="153"/>
      <c r="B16" s="330" t="s">
        <v>95</v>
      </c>
      <c r="C16" s="154"/>
      <c r="D16" s="331">
        <f>SUM(D17:D27)</f>
        <v>38.136899999999997</v>
      </c>
      <c r="E16" s="332"/>
      <c r="F16" s="332"/>
      <c r="G16" s="332"/>
      <c r="H16" s="331">
        <f>SUM(H17:H27)</f>
        <v>0</v>
      </c>
      <c r="I16" s="237"/>
      <c r="J16" s="155"/>
      <c r="K16" s="155"/>
      <c r="L16" s="155"/>
      <c r="M16" s="155"/>
      <c r="N16" s="155"/>
      <c r="O16" s="156"/>
      <c r="P16" s="317">
        <f>D16</f>
        <v>38.136899999999997</v>
      </c>
      <c r="Q16" s="51"/>
      <c r="T16" s="29"/>
      <c r="U16" s="140">
        <f t="shared" si="0"/>
        <v>0</v>
      </c>
      <c r="V16" s="148">
        <f t="shared" si="1"/>
        <v>0</v>
      </c>
      <c r="W16" s="140">
        <f t="shared" si="2"/>
        <v>0</v>
      </c>
      <c r="X16" s="140">
        <f t="shared" si="3"/>
        <v>0</v>
      </c>
      <c r="Y16" s="140">
        <f t="shared" si="4"/>
        <v>0</v>
      </c>
      <c r="Z16" s="140">
        <f t="shared" si="5"/>
        <v>0</v>
      </c>
      <c r="AA16" s="140">
        <f t="shared" si="8"/>
        <v>0</v>
      </c>
      <c r="AB16" s="140">
        <f t="shared" si="6"/>
        <v>0</v>
      </c>
      <c r="AC16" s="140">
        <f t="shared" si="7"/>
        <v>0</v>
      </c>
      <c r="AD16" s="140">
        <f t="shared" si="9"/>
        <v>0</v>
      </c>
      <c r="AE16" s="140"/>
      <c r="AF16" s="12"/>
      <c r="AG16" s="12"/>
      <c r="AH16" s="12"/>
      <c r="AI16" s="12"/>
      <c r="AJ16" s="12"/>
    </row>
    <row r="17" spans="1:36" ht="15" customHeight="1">
      <c r="A17" s="158"/>
      <c r="B17" s="303" t="s">
        <v>94</v>
      </c>
      <c r="C17" s="99"/>
      <c r="D17" s="167"/>
      <c r="E17" s="100"/>
      <c r="F17" s="100"/>
      <c r="G17" s="100"/>
      <c r="H17" s="100"/>
      <c r="I17" s="232"/>
      <c r="J17" s="102"/>
      <c r="K17" s="102"/>
      <c r="L17" s="102"/>
      <c r="M17" s="102"/>
      <c r="N17" s="102"/>
      <c r="O17" s="172"/>
      <c r="P17" s="317"/>
      <c r="Q17" s="51"/>
      <c r="T17" s="29"/>
      <c r="U17" s="140">
        <f t="shared" si="0"/>
        <v>0</v>
      </c>
      <c r="V17" s="148">
        <f t="shared" si="1"/>
        <v>0</v>
      </c>
      <c r="W17" s="140">
        <f t="shared" si="2"/>
        <v>0</v>
      </c>
      <c r="X17" s="140">
        <f t="shared" si="3"/>
        <v>0</v>
      </c>
      <c r="Y17" s="140">
        <f t="shared" si="4"/>
        <v>0</v>
      </c>
      <c r="Z17" s="140">
        <f t="shared" si="5"/>
        <v>0</v>
      </c>
      <c r="AA17" s="140">
        <f t="shared" si="8"/>
        <v>0</v>
      </c>
      <c r="AB17" s="140">
        <f t="shared" si="6"/>
        <v>0</v>
      </c>
      <c r="AC17" s="140">
        <f t="shared" si="7"/>
        <v>0</v>
      </c>
      <c r="AD17" s="140">
        <f t="shared" si="9"/>
        <v>0</v>
      </c>
      <c r="AE17" s="140"/>
      <c r="AF17" s="12"/>
      <c r="AG17" s="12"/>
      <c r="AH17" s="12"/>
      <c r="AI17" s="12"/>
      <c r="AJ17" s="12"/>
    </row>
    <row r="18" spans="1:36" ht="15" customHeight="1">
      <c r="A18" s="158"/>
      <c r="B18" s="357" t="s">
        <v>46</v>
      </c>
      <c r="C18" s="336" t="s">
        <v>97</v>
      </c>
      <c r="D18" s="309">
        <f>SUM(E18:G18)</f>
        <v>1.9169</v>
      </c>
      <c r="E18" s="315"/>
      <c r="F18" s="315">
        <v>1.9169</v>
      </c>
      <c r="G18" s="315"/>
      <c r="H18" s="315">
        <v>0</v>
      </c>
      <c r="I18" s="232" t="s">
        <v>84</v>
      </c>
      <c r="J18" s="102"/>
      <c r="K18" s="102"/>
      <c r="L18" s="102"/>
      <c r="M18" s="102">
        <v>0.65329999999999999</v>
      </c>
      <c r="N18" s="102"/>
      <c r="O18" s="343" t="s">
        <v>152</v>
      </c>
      <c r="P18" s="387">
        <v>9.3305000000000007</v>
      </c>
      <c r="Q18" s="51"/>
      <c r="T18" s="29"/>
      <c r="U18" s="140">
        <f t="shared" si="0"/>
        <v>0</v>
      </c>
      <c r="V18" s="148">
        <f t="shared" si="1"/>
        <v>0</v>
      </c>
      <c r="W18" s="140">
        <f t="shared" si="2"/>
        <v>0</v>
      </c>
      <c r="X18" s="140">
        <f t="shared" si="3"/>
        <v>0</v>
      </c>
      <c r="Y18" s="140">
        <f t="shared" si="4"/>
        <v>0</v>
      </c>
      <c r="Z18" s="140">
        <f t="shared" si="5"/>
        <v>0</v>
      </c>
      <c r="AA18" s="140">
        <f t="shared" si="8"/>
        <v>0</v>
      </c>
      <c r="AB18" s="140">
        <f t="shared" si="6"/>
        <v>0</v>
      </c>
      <c r="AC18" s="140">
        <f t="shared" si="7"/>
        <v>0</v>
      </c>
      <c r="AD18" s="140">
        <f t="shared" si="9"/>
        <v>1.9169</v>
      </c>
      <c r="AE18" s="140"/>
      <c r="AF18" s="12"/>
      <c r="AG18" s="12"/>
      <c r="AH18" s="12"/>
      <c r="AI18" s="12"/>
      <c r="AJ18" s="12"/>
    </row>
    <row r="19" spans="1:36" ht="15" customHeight="1">
      <c r="A19" s="158"/>
      <c r="B19" s="323"/>
      <c r="C19" s="159"/>
      <c r="D19" s="312"/>
      <c r="E19" s="337"/>
      <c r="F19" s="337"/>
      <c r="G19" s="337"/>
      <c r="H19" s="337"/>
      <c r="I19" s="232" t="s">
        <v>93</v>
      </c>
      <c r="J19" s="102"/>
      <c r="K19" s="102"/>
      <c r="L19" s="102">
        <v>0.5756</v>
      </c>
      <c r="M19" s="102"/>
      <c r="N19" s="102"/>
      <c r="O19" s="103"/>
      <c r="P19" s="317"/>
      <c r="Q19" s="51"/>
      <c r="T19" s="29"/>
      <c r="U19" s="140">
        <f t="shared" si="0"/>
        <v>0</v>
      </c>
      <c r="V19" s="148">
        <f t="shared" si="1"/>
        <v>0</v>
      </c>
      <c r="W19" s="140">
        <f t="shared" si="2"/>
        <v>0</v>
      </c>
      <c r="X19" s="140">
        <f t="shared" si="3"/>
        <v>0</v>
      </c>
      <c r="Y19" s="140">
        <f t="shared" si="4"/>
        <v>0</v>
      </c>
      <c r="Z19" s="140">
        <f t="shared" si="5"/>
        <v>0</v>
      </c>
      <c r="AA19" s="140">
        <f t="shared" si="8"/>
        <v>0</v>
      </c>
      <c r="AB19" s="140">
        <f t="shared" si="6"/>
        <v>0</v>
      </c>
      <c r="AC19" s="140">
        <f t="shared" si="7"/>
        <v>0</v>
      </c>
      <c r="AD19" s="140">
        <f t="shared" si="9"/>
        <v>0</v>
      </c>
      <c r="AE19" s="140"/>
      <c r="AF19" s="12"/>
      <c r="AG19" s="12"/>
      <c r="AH19" s="12"/>
      <c r="AI19" s="12"/>
      <c r="AJ19" s="12"/>
    </row>
    <row r="20" spans="1:36" ht="15" customHeight="1">
      <c r="A20" s="158"/>
      <c r="B20" s="307"/>
      <c r="C20" s="115"/>
      <c r="D20" s="312"/>
      <c r="E20" s="337"/>
      <c r="F20" s="337"/>
      <c r="G20" s="337"/>
      <c r="H20" s="104"/>
      <c r="I20" s="232" t="s">
        <v>98</v>
      </c>
      <c r="J20" s="102"/>
      <c r="K20" s="102">
        <v>0.68799999999999994</v>
      </c>
      <c r="L20" s="102"/>
      <c r="M20" s="102"/>
      <c r="N20" s="102"/>
      <c r="O20" s="308"/>
      <c r="Q20" s="51"/>
      <c r="R20" s="51"/>
      <c r="T20" s="29"/>
      <c r="U20" s="140">
        <f t="shared" ref="U20" si="11">IF(C20="plochy bydlení",D20,IF(C20="plochy smíšené obytné",D20,0))</f>
        <v>0</v>
      </c>
      <c r="V20" s="148">
        <f t="shared" ref="V20" si="12">IF(C20="plochy rekreace",D20,0)</f>
        <v>0</v>
      </c>
      <c r="W20" s="140">
        <f t="shared" ref="W20" si="13">IF(C20="plochy technické infrastruktury",D20,0)</f>
        <v>0</v>
      </c>
      <c r="X20" s="140">
        <f t="shared" ref="X20" si="14">IF(C20="plochy občanského vybavení",D20,0)</f>
        <v>0</v>
      </c>
      <c r="Y20" s="140">
        <f t="shared" ref="Y20" si="15">IF(C20="plochy dopravní infrastruktury",D20,0)</f>
        <v>0</v>
      </c>
      <c r="Z20" s="140">
        <f t="shared" ref="Z20" si="16">IF(C20="plochy výroby a skladování",D20,0)</f>
        <v>0</v>
      </c>
      <c r="AA20" s="140">
        <f t="shared" ref="AA20" si="17">IF(C20="plochy zeleně",D20,IF(C20="plochy veřejné zeleně",D20,IF(C20="plochy veřejných prostranství",D20,0)))</f>
        <v>0</v>
      </c>
      <c r="AB20" s="140">
        <f t="shared" ref="AB20" si="18">IF(C20="plochy vodní a vodohospodářské",D20,0)</f>
        <v>0</v>
      </c>
      <c r="AC20" s="140">
        <f t="shared" ref="AC20" si="19">IF(C20="plochy lesní",D20,IF(C20="plochy smíš. nezastavěného úz.",D20,0))</f>
        <v>0</v>
      </c>
      <c r="AD20" s="140">
        <f t="shared" si="9"/>
        <v>0</v>
      </c>
      <c r="AE20" s="140"/>
      <c r="AF20" s="12"/>
      <c r="AG20" s="12"/>
      <c r="AH20" s="12"/>
      <c r="AI20" s="12"/>
      <c r="AJ20" s="12"/>
    </row>
    <row r="21" spans="1:36" ht="15" customHeight="1">
      <c r="A21" s="158"/>
      <c r="B21" s="303" t="s">
        <v>99</v>
      </c>
      <c r="C21" s="115"/>
      <c r="D21" s="309"/>
      <c r="E21" s="310"/>
      <c r="F21" s="310"/>
      <c r="G21" s="310"/>
      <c r="H21" s="310"/>
      <c r="I21" s="252"/>
      <c r="J21" s="171"/>
      <c r="K21" s="171"/>
      <c r="L21" s="171"/>
      <c r="M21" s="171"/>
      <c r="N21" s="171"/>
      <c r="O21" s="164"/>
      <c r="P21" s="317"/>
      <c r="Q21" s="51"/>
      <c r="T21" s="29"/>
      <c r="U21" s="140">
        <f t="shared" si="0"/>
        <v>0</v>
      </c>
      <c r="V21" s="148">
        <f t="shared" si="1"/>
        <v>0</v>
      </c>
      <c r="W21" s="140">
        <f t="shared" si="2"/>
        <v>0</v>
      </c>
      <c r="X21" s="140">
        <f t="shared" si="3"/>
        <v>0</v>
      </c>
      <c r="Y21" s="140">
        <f t="shared" si="4"/>
        <v>0</v>
      </c>
      <c r="Z21" s="140">
        <f t="shared" si="5"/>
        <v>0</v>
      </c>
      <c r="AA21" s="140">
        <f t="shared" si="8"/>
        <v>0</v>
      </c>
      <c r="AB21" s="140">
        <f t="shared" si="6"/>
        <v>0</v>
      </c>
      <c r="AC21" s="140">
        <f t="shared" si="7"/>
        <v>0</v>
      </c>
      <c r="AD21" s="140">
        <f t="shared" si="9"/>
        <v>0</v>
      </c>
      <c r="AE21" s="140"/>
      <c r="AF21" s="12"/>
      <c r="AG21" s="12"/>
      <c r="AH21" s="12"/>
      <c r="AI21" s="12"/>
      <c r="AJ21" s="12"/>
    </row>
    <row r="22" spans="1:36" ht="15" customHeight="1">
      <c r="A22" s="158"/>
      <c r="B22" s="357" t="s">
        <v>46</v>
      </c>
      <c r="C22" s="336" t="s">
        <v>97</v>
      </c>
      <c r="D22" s="309">
        <f>SUM(E22:G22)</f>
        <v>36.22</v>
      </c>
      <c r="E22" s="310">
        <v>29.0899</v>
      </c>
      <c r="F22" s="310">
        <v>7.1300999999999997</v>
      </c>
      <c r="G22" s="310"/>
      <c r="H22" s="310"/>
      <c r="I22" s="252" t="s">
        <v>107</v>
      </c>
      <c r="J22" s="171"/>
      <c r="K22" s="171">
        <v>0.4894</v>
      </c>
      <c r="L22" s="171"/>
      <c r="M22" s="171"/>
      <c r="N22" s="171"/>
      <c r="O22" s="343" t="s">
        <v>153</v>
      </c>
      <c r="P22" s="388">
        <v>14.8766</v>
      </c>
      <c r="Q22" s="51"/>
      <c r="T22" s="29"/>
      <c r="U22" s="140">
        <f t="shared" si="0"/>
        <v>0</v>
      </c>
      <c r="V22" s="148">
        <f t="shared" si="1"/>
        <v>0</v>
      </c>
      <c r="W22" s="140">
        <f t="shared" si="2"/>
        <v>0</v>
      </c>
      <c r="X22" s="140">
        <f t="shared" si="3"/>
        <v>0</v>
      </c>
      <c r="Y22" s="140">
        <f t="shared" si="4"/>
        <v>0</v>
      </c>
      <c r="Z22" s="140">
        <f t="shared" si="5"/>
        <v>0</v>
      </c>
      <c r="AA22" s="140">
        <f t="shared" si="8"/>
        <v>0</v>
      </c>
      <c r="AB22" s="140">
        <f t="shared" si="6"/>
        <v>0</v>
      </c>
      <c r="AC22" s="140">
        <f t="shared" si="7"/>
        <v>0</v>
      </c>
      <c r="AD22" s="140">
        <f t="shared" si="9"/>
        <v>36.22</v>
      </c>
      <c r="AE22" s="140"/>
      <c r="AF22" s="12"/>
      <c r="AG22" s="12"/>
      <c r="AH22" s="12"/>
      <c r="AI22" s="12"/>
      <c r="AJ22" s="12"/>
    </row>
    <row r="23" spans="1:36" ht="15" customHeight="1">
      <c r="A23" s="158"/>
      <c r="B23" s="307"/>
      <c r="C23" s="333"/>
      <c r="D23" s="312"/>
      <c r="E23" s="313"/>
      <c r="F23" s="313"/>
      <c r="G23" s="313"/>
      <c r="H23" s="313"/>
      <c r="I23" s="236" t="s">
        <v>93</v>
      </c>
      <c r="J23" s="160"/>
      <c r="K23" s="160"/>
      <c r="L23" s="160">
        <f>15.7489+7.0842</f>
        <v>22.833100000000002</v>
      </c>
      <c r="M23" s="162"/>
      <c r="N23" s="160"/>
      <c r="O23" s="164"/>
      <c r="Q23" s="51"/>
      <c r="T23" s="29"/>
      <c r="U23" s="140">
        <f t="shared" ref="U23:U25" si="20">IF(C23="plochy bydlení",D23,IF(C23="plochy smíšené obytné",D23,0))</f>
        <v>0</v>
      </c>
      <c r="V23" s="148">
        <f t="shared" ref="V23:V25" si="21">IF(C23="plochy rekreace",D23,0)</f>
        <v>0</v>
      </c>
      <c r="W23" s="140">
        <f t="shared" ref="W23:W25" si="22">IF(C23="plochy technické infrastruktury",D23,0)</f>
        <v>0</v>
      </c>
      <c r="X23" s="140">
        <f t="shared" ref="X23:X25" si="23">IF(C23="plochy občanského vybavení",D23,0)</f>
        <v>0</v>
      </c>
      <c r="Y23" s="140">
        <f t="shared" ref="Y23:Y25" si="24">IF(C23="plochy dopravní infrastruktury",D23,0)</f>
        <v>0</v>
      </c>
      <c r="Z23" s="140">
        <f t="shared" ref="Z23:Z25" si="25">IF(C23="plochy výroby a skladování",D23,0)</f>
        <v>0</v>
      </c>
      <c r="AA23" s="140">
        <f t="shared" si="8"/>
        <v>0</v>
      </c>
      <c r="AB23" s="140">
        <f t="shared" ref="AB23:AB25" si="26">IF(C23="plochy vodní a vodohospodářské",D23,0)</f>
        <v>0</v>
      </c>
      <c r="AC23" s="140">
        <f t="shared" ref="AC23:AC25" si="27">IF(C23="plochy lesní",D23,IF(C23="plochy smíš. nezastavěného úz.",D23,0))</f>
        <v>0</v>
      </c>
      <c r="AD23" s="140">
        <f t="shared" si="9"/>
        <v>0</v>
      </c>
      <c r="AE23" s="140"/>
      <c r="AF23" s="12"/>
      <c r="AG23" s="12"/>
      <c r="AH23" s="12"/>
      <c r="AI23" s="12"/>
      <c r="AJ23" s="12"/>
    </row>
    <row r="24" spans="1:36" ht="15" customHeight="1">
      <c r="A24" s="158"/>
      <c r="B24" s="323"/>
      <c r="C24" s="333"/>
      <c r="D24" s="312"/>
      <c r="E24" s="313"/>
      <c r="F24" s="313"/>
      <c r="G24" s="313"/>
      <c r="H24" s="313"/>
      <c r="I24" s="236" t="s">
        <v>84</v>
      </c>
      <c r="J24" s="160"/>
      <c r="K24" s="160"/>
      <c r="L24" s="160"/>
      <c r="M24" s="162">
        <f>2.4934+0.0459</f>
        <v>2.5392999999999999</v>
      </c>
      <c r="N24" s="160"/>
      <c r="O24" s="164"/>
      <c r="Q24" s="51"/>
      <c r="T24" s="29"/>
      <c r="U24" s="140">
        <f t="shared" si="20"/>
        <v>0</v>
      </c>
      <c r="V24" s="148">
        <f t="shared" si="21"/>
        <v>0</v>
      </c>
      <c r="W24" s="140">
        <f t="shared" si="22"/>
        <v>0</v>
      </c>
      <c r="X24" s="140">
        <f t="shared" si="23"/>
        <v>0</v>
      </c>
      <c r="Y24" s="140">
        <f t="shared" si="24"/>
        <v>0</v>
      </c>
      <c r="Z24" s="140">
        <f t="shared" si="25"/>
        <v>0</v>
      </c>
      <c r="AA24" s="140">
        <f t="shared" si="8"/>
        <v>0</v>
      </c>
      <c r="AB24" s="140">
        <f t="shared" si="26"/>
        <v>0</v>
      </c>
      <c r="AC24" s="140">
        <f t="shared" si="27"/>
        <v>0</v>
      </c>
      <c r="AD24" s="140">
        <f t="shared" si="9"/>
        <v>0</v>
      </c>
      <c r="AE24" s="140"/>
      <c r="AF24" s="12"/>
      <c r="AG24" s="12"/>
      <c r="AH24" s="12"/>
      <c r="AI24" s="12"/>
      <c r="AJ24" s="12"/>
    </row>
    <row r="25" spans="1:36" ht="15" customHeight="1">
      <c r="A25" s="158"/>
      <c r="B25" s="306"/>
      <c r="C25" s="159"/>
      <c r="D25" s="312"/>
      <c r="E25" s="313"/>
      <c r="F25" s="313"/>
      <c r="G25" s="313"/>
      <c r="H25" s="313"/>
      <c r="I25" s="236" t="s">
        <v>108</v>
      </c>
      <c r="J25" s="160"/>
      <c r="K25" s="160"/>
      <c r="L25" s="160"/>
      <c r="M25" s="162">
        <v>2.2162000000000002</v>
      </c>
      <c r="N25" s="160"/>
      <c r="O25" s="164"/>
      <c r="Q25" s="51"/>
      <c r="T25" s="29"/>
      <c r="U25" s="140">
        <f t="shared" si="20"/>
        <v>0</v>
      </c>
      <c r="V25" s="148">
        <f t="shared" si="21"/>
        <v>0</v>
      </c>
      <c r="W25" s="140">
        <f t="shared" si="22"/>
        <v>0</v>
      </c>
      <c r="X25" s="140">
        <f t="shared" si="23"/>
        <v>0</v>
      </c>
      <c r="Y25" s="140">
        <f t="shared" si="24"/>
        <v>0</v>
      </c>
      <c r="Z25" s="140">
        <f t="shared" si="25"/>
        <v>0</v>
      </c>
      <c r="AA25" s="140">
        <f t="shared" si="8"/>
        <v>0</v>
      </c>
      <c r="AB25" s="140">
        <f t="shared" si="26"/>
        <v>0</v>
      </c>
      <c r="AC25" s="140">
        <f t="shared" si="27"/>
        <v>0</v>
      </c>
      <c r="AD25" s="140">
        <f t="shared" si="9"/>
        <v>0</v>
      </c>
      <c r="AE25" s="140"/>
      <c r="AF25" s="12"/>
      <c r="AG25" s="12"/>
      <c r="AH25" s="12"/>
      <c r="AI25" s="12"/>
      <c r="AJ25" s="12"/>
    </row>
    <row r="26" spans="1:36" ht="15" customHeight="1">
      <c r="A26" s="158"/>
      <c r="B26" s="306"/>
      <c r="C26" s="159"/>
      <c r="D26" s="312"/>
      <c r="E26" s="313"/>
      <c r="F26" s="313"/>
      <c r="G26" s="313"/>
      <c r="H26" s="313"/>
      <c r="I26" s="236" t="s">
        <v>110</v>
      </c>
      <c r="J26" s="160"/>
      <c r="K26" s="160"/>
      <c r="L26" s="160"/>
      <c r="M26" s="162">
        <v>1.0807</v>
      </c>
      <c r="N26" s="160"/>
      <c r="O26" s="164"/>
      <c r="Q26" s="51"/>
      <c r="T26" s="29"/>
      <c r="U26" s="140">
        <f t="shared" ref="U26:U60" si="28">IF(C26="plochy bydlení",D26,IF(C26="plochy smíšené obytné",D26,0))</f>
        <v>0</v>
      </c>
      <c r="V26" s="148">
        <f t="shared" ref="V26:V60" si="29">IF(C26="plochy rekreace",D26,0)</f>
        <v>0</v>
      </c>
      <c r="W26" s="140">
        <f t="shared" ref="W26:W60" si="30">IF(C26="plochy technické infrastruktury",D26,0)</f>
        <v>0</v>
      </c>
      <c r="X26" s="140">
        <f t="shared" ref="X26:X60" si="31">IF(C26="plochy občanského vybavení",D26,0)</f>
        <v>0</v>
      </c>
      <c r="Y26" s="140">
        <f t="shared" ref="Y26:Y60" si="32">IF(C26="plochy dopravní infrastruktury",D26,0)</f>
        <v>0</v>
      </c>
      <c r="Z26" s="140">
        <f t="shared" ref="Z26:Z60" si="33">IF(C26="plochy výroby a skladování",D26,0)</f>
        <v>0</v>
      </c>
      <c r="AA26" s="140">
        <f t="shared" ref="AA26:AA60" si="34">IF(C26="plochy zeleně",D26,IF(C26="plochy veřejné zeleně",D26,IF(C26="plochy veřejných prostranství",D26,0)))</f>
        <v>0</v>
      </c>
      <c r="AB26" s="140">
        <f t="shared" ref="AB26:AB60" si="35">IF(C26="plochy vodní a vodohospodářské",D26,0)</f>
        <v>0</v>
      </c>
      <c r="AC26" s="140">
        <f t="shared" ref="AC26:AC60" si="36">IF(C26="plochy lesní",D26,IF(C26="plochy smíš. nezastavěného úz.",D26,0))</f>
        <v>0</v>
      </c>
      <c r="AD26" s="140">
        <f t="shared" si="9"/>
        <v>0</v>
      </c>
      <c r="AE26" s="140"/>
      <c r="AF26" s="12"/>
      <c r="AG26" s="12"/>
      <c r="AH26" s="12"/>
      <c r="AI26" s="12"/>
      <c r="AJ26" s="12"/>
    </row>
    <row r="27" spans="1:36" ht="15" customHeight="1">
      <c r="A27" s="158"/>
      <c r="B27" s="306"/>
      <c r="C27" s="285"/>
      <c r="D27" s="163"/>
      <c r="E27" s="161"/>
      <c r="F27" s="161"/>
      <c r="G27" s="161"/>
      <c r="H27" s="161"/>
      <c r="I27" s="236" t="s">
        <v>109</v>
      </c>
      <c r="J27" s="160"/>
      <c r="K27" s="160"/>
      <c r="L27" s="160"/>
      <c r="M27" s="162">
        <v>7.0613000000000001</v>
      </c>
      <c r="N27" s="160"/>
      <c r="O27" s="172"/>
      <c r="P27" s="317"/>
      <c r="Q27" s="51"/>
      <c r="T27" s="29"/>
      <c r="U27" s="140">
        <f t="shared" si="28"/>
        <v>0</v>
      </c>
      <c r="V27" s="148">
        <f t="shared" si="29"/>
        <v>0</v>
      </c>
      <c r="W27" s="140">
        <f t="shared" si="30"/>
        <v>0</v>
      </c>
      <c r="X27" s="140">
        <f t="shared" si="31"/>
        <v>0</v>
      </c>
      <c r="Y27" s="140">
        <f t="shared" si="32"/>
        <v>0</v>
      </c>
      <c r="Z27" s="140">
        <f t="shared" si="33"/>
        <v>0</v>
      </c>
      <c r="AA27" s="140">
        <f t="shared" si="34"/>
        <v>0</v>
      </c>
      <c r="AB27" s="140">
        <f t="shared" si="35"/>
        <v>0</v>
      </c>
      <c r="AC27" s="140">
        <f t="shared" si="36"/>
        <v>0</v>
      </c>
      <c r="AD27" s="140">
        <f t="shared" si="9"/>
        <v>0</v>
      </c>
      <c r="AE27" s="140"/>
      <c r="AF27" s="12"/>
      <c r="AG27" s="12"/>
      <c r="AH27" s="12"/>
      <c r="AI27" s="12"/>
      <c r="AJ27" s="12"/>
    </row>
    <row r="28" spans="1:36" ht="15" customHeight="1">
      <c r="A28" s="153"/>
      <c r="B28" s="330" t="s">
        <v>112</v>
      </c>
      <c r="C28" s="154"/>
      <c r="D28" s="331">
        <f>SUM(D29:D45)</f>
        <v>84.168000000000006</v>
      </c>
      <c r="E28" s="332"/>
      <c r="F28" s="332"/>
      <c r="G28" s="332"/>
      <c r="H28" s="331">
        <f>SUM(H29:H45)</f>
        <v>0</v>
      </c>
      <c r="I28" s="237"/>
      <c r="J28" s="155"/>
      <c r="K28" s="155"/>
      <c r="L28" s="155"/>
      <c r="M28" s="155"/>
      <c r="N28" s="155"/>
      <c r="O28" s="156"/>
      <c r="P28" s="317">
        <f>D28</f>
        <v>84.168000000000006</v>
      </c>
      <c r="Q28" s="51"/>
      <c r="T28" s="29"/>
      <c r="U28" s="140">
        <f t="shared" si="28"/>
        <v>0</v>
      </c>
      <c r="V28" s="148">
        <f t="shared" si="29"/>
        <v>0</v>
      </c>
      <c r="W28" s="140">
        <f t="shared" si="30"/>
        <v>0</v>
      </c>
      <c r="X28" s="140">
        <f t="shared" si="31"/>
        <v>0</v>
      </c>
      <c r="Y28" s="140">
        <f t="shared" si="32"/>
        <v>0</v>
      </c>
      <c r="Z28" s="140">
        <f t="shared" si="33"/>
        <v>0</v>
      </c>
      <c r="AA28" s="140">
        <f t="shared" si="34"/>
        <v>0</v>
      </c>
      <c r="AB28" s="140">
        <f t="shared" si="35"/>
        <v>0</v>
      </c>
      <c r="AC28" s="140">
        <f t="shared" si="36"/>
        <v>0</v>
      </c>
      <c r="AD28" s="140">
        <f t="shared" si="9"/>
        <v>0</v>
      </c>
      <c r="AE28" s="140"/>
      <c r="AF28" s="12"/>
      <c r="AG28" s="12"/>
      <c r="AH28" s="12"/>
      <c r="AI28" s="12"/>
      <c r="AJ28" s="12"/>
    </row>
    <row r="29" spans="1:36" ht="15" customHeight="1">
      <c r="A29" s="158"/>
      <c r="B29" s="303" t="s">
        <v>94</v>
      </c>
      <c r="C29" s="99"/>
      <c r="D29" s="167"/>
      <c r="E29" s="173"/>
      <c r="F29" s="173"/>
      <c r="G29" s="173"/>
      <c r="H29" s="173"/>
      <c r="I29" s="236"/>
      <c r="J29" s="160"/>
      <c r="K29" s="160"/>
      <c r="L29" s="160"/>
      <c r="M29" s="162"/>
      <c r="N29" s="160"/>
      <c r="O29" s="165"/>
      <c r="P29" s="317"/>
      <c r="Q29" s="51"/>
      <c r="T29" s="29"/>
      <c r="U29" s="140">
        <f t="shared" si="28"/>
        <v>0</v>
      </c>
      <c r="V29" s="148">
        <f t="shared" si="29"/>
        <v>0</v>
      </c>
      <c r="W29" s="140">
        <f t="shared" si="30"/>
        <v>0</v>
      </c>
      <c r="X29" s="140">
        <f t="shared" si="31"/>
        <v>0</v>
      </c>
      <c r="Y29" s="140">
        <f t="shared" si="32"/>
        <v>0</v>
      </c>
      <c r="Z29" s="140">
        <f t="shared" si="33"/>
        <v>0</v>
      </c>
      <c r="AA29" s="140">
        <f t="shared" si="34"/>
        <v>0</v>
      </c>
      <c r="AB29" s="140">
        <f t="shared" si="35"/>
        <v>0</v>
      </c>
      <c r="AC29" s="140">
        <f t="shared" si="36"/>
        <v>0</v>
      </c>
      <c r="AD29" s="140">
        <f t="shared" si="9"/>
        <v>0</v>
      </c>
      <c r="AE29" s="140"/>
      <c r="AF29" s="12"/>
      <c r="AG29" s="12"/>
      <c r="AH29" s="12"/>
      <c r="AI29" s="12"/>
      <c r="AJ29" s="12"/>
    </row>
    <row r="30" spans="1:36" ht="15" customHeight="1">
      <c r="A30" s="158"/>
      <c r="B30" s="357" t="s">
        <v>100</v>
      </c>
      <c r="C30" s="340" t="s">
        <v>101</v>
      </c>
      <c r="D30" s="309">
        <f t="shared" ref="D30:D35" si="37">SUM(E30:G30)</f>
        <v>44.260400000000004</v>
      </c>
      <c r="E30" s="310">
        <v>41.805100000000003</v>
      </c>
      <c r="F30" s="310">
        <v>2.4552999999999998</v>
      </c>
      <c r="G30" s="310"/>
      <c r="H30" s="310"/>
      <c r="I30" s="236" t="s">
        <v>82</v>
      </c>
      <c r="J30" s="160">
        <f>0.5663+0.1207</f>
        <v>0.68700000000000006</v>
      </c>
      <c r="K30" s="160"/>
      <c r="L30" s="160"/>
      <c r="M30" s="162"/>
      <c r="N30" s="160"/>
      <c r="O30" s="164"/>
      <c r="P30" s="317"/>
      <c r="Q30" s="51"/>
      <c r="T30" s="29"/>
      <c r="U30" s="140">
        <f t="shared" si="28"/>
        <v>0</v>
      </c>
      <c r="V30" s="148">
        <f t="shared" si="29"/>
        <v>0</v>
      </c>
      <c r="W30" s="140">
        <f t="shared" si="30"/>
        <v>0</v>
      </c>
      <c r="X30" s="140">
        <f t="shared" si="31"/>
        <v>0</v>
      </c>
      <c r="Y30" s="140">
        <f t="shared" si="32"/>
        <v>0</v>
      </c>
      <c r="Z30" s="140">
        <f t="shared" si="33"/>
        <v>0</v>
      </c>
      <c r="AA30" s="140">
        <f t="shared" si="34"/>
        <v>0</v>
      </c>
      <c r="AB30" s="140">
        <f t="shared" si="35"/>
        <v>0</v>
      </c>
      <c r="AC30" s="140">
        <f t="shared" si="36"/>
        <v>44.260400000000004</v>
      </c>
      <c r="AD30" s="140">
        <f t="shared" si="9"/>
        <v>0</v>
      </c>
      <c r="AE30" s="140"/>
      <c r="AF30" s="12"/>
      <c r="AG30" s="12"/>
      <c r="AH30" s="12"/>
      <c r="AI30" s="12"/>
      <c r="AJ30" s="12"/>
    </row>
    <row r="31" spans="1:36" ht="15" customHeight="1">
      <c r="A31" s="158"/>
      <c r="B31" s="306"/>
      <c r="C31" s="159"/>
      <c r="D31" s="312"/>
      <c r="E31" s="313"/>
      <c r="F31" s="313"/>
      <c r="G31" s="313"/>
      <c r="H31" s="313"/>
      <c r="I31" s="236" t="s">
        <v>98</v>
      </c>
      <c r="J31" s="160"/>
      <c r="K31" s="160">
        <f>1.7467+0.75</f>
        <v>2.4966999999999997</v>
      </c>
      <c r="L31" s="160"/>
      <c r="M31" s="162"/>
      <c r="N31" s="160"/>
      <c r="O31" s="164"/>
      <c r="P31" s="317"/>
      <c r="Q31" s="51"/>
      <c r="T31" s="29"/>
      <c r="U31" s="140">
        <f t="shared" si="28"/>
        <v>0</v>
      </c>
      <c r="V31" s="148">
        <f t="shared" si="29"/>
        <v>0</v>
      </c>
      <c r="W31" s="140">
        <f t="shared" si="30"/>
        <v>0</v>
      </c>
      <c r="X31" s="140">
        <f t="shared" si="31"/>
        <v>0</v>
      </c>
      <c r="Y31" s="140">
        <f t="shared" si="32"/>
        <v>0</v>
      </c>
      <c r="Z31" s="140">
        <f t="shared" si="33"/>
        <v>0</v>
      </c>
      <c r="AA31" s="140">
        <f t="shared" si="34"/>
        <v>0</v>
      </c>
      <c r="AB31" s="140">
        <f t="shared" si="35"/>
        <v>0</v>
      </c>
      <c r="AC31" s="140">
        <f t="shared" si="36"/>
        <v>0</v>
      </c>
      <c r="AD31" s="140">
        <f t="shared" si="9"/>
        <v>0</v>
      </c>
      <c r="AE31" s="140"/>
      <c r="AF31" s="12"/>
      <c r="AG31" s="12"/>
      <c r="AH31" s="12"/>
      <c r="AI31" s="12"/>
      <c r="AJ31" s="12"/>
    </row>
    <row r="32" spans="1:36" ht="15" customHeight="1">
      <c r="A32" s="158"/>
      <c r="B32" s="306"/>
      <c r="C32" s="159"/>
      <c r="D32" s="312"/>
      <c r="E32" s="313"/>
      <c r="F32" s="313"/>
      <c r="G32" s="313"/>
      <c r="H32" s="313"/>
      <c r="I32" s="236" t="s">
        <v>93</v>
      </c>
      <c r="J32" s="160"/>
      <c r="K32" s="160"/>
      <c r="L32" s="160">
        <f>21.0177+1.2537</f>
        <v>22.2714</v>
      </c>
      <c r="M32" s="162"/>
      <c r="N32" s="160"/>
      <c r="O32" s="164"/>
      <c r="P32" s="317"/>
      <c r="Q32" s="51"/>
      <c r="T32" s="29"/>
      <c r="U32" s="140">
        <f t="shared" si="28"/>
        <v>0</v>
      </c>
      <c r="V32" s="148">
        <f t="shared" si="29"/>
        <v>0</v>
      </c>
      <c r="W32" s="140">
        <f t="shared" si="30"/>
        <v>0</v>
      </c>
      <c r="X32" s="140">
        <f t="shared" si="31"/>
        <v>0</v>
      </c>
      <c r="Y32" s="140">
        <f t="shared" si="32"/>
        <v>0</v>
      </c>
      <c r="Z32" s="140">
        <f t="shared" si="33"/>
        <v>0</v>
      </c>
      <c r="AA32" s="140">
        <f t="shared" si="34"/>
        <v>0</v>
      </c>
      <c r="AB32" s="140">
        <f t="shared" si="35"/>
        <v>0</v>
      </c>
      <c r="AC32" s="140">
        <f t="shared" si="36"/>
        <v>0</v>
      </c>
      <c r="AD32" s="140">
        <f t="shared" si="9"/>
        <v>0</v>
      </c>
      <c r="AE32" s="140"/>
      <c r="AF32" s="12"/>
      <c r="AG32" s="12"/>
      <c r="AH32" s="12"/>
      <c r="AI32" s="12"/>
      <c r="AJ32" s="12"/>
    </row>
    <row r="33" spans="1:36" ht="15" customHeight="1">
      <c r="A33" s="158"/>
      <c r="B33" s="306"/>
      <c r="C33" s="159"/>
      <c r="D33" s="312"/>
      <c r="E33" s="313"/>
      <c r="F33" s="313"/>
      <c r="G33" s="313"/>
      <c r="H33" s="313"/>
      <c r="I33" s="236" t="s">
        <v>116</v>
      </c>
      <c r="J33" s="160"/>
      <c r="K33" s="160"/>
      <c r="L33" s="160">
        <v>0.14080000000000001</v>
      </c>
      <c r="M33" s="162"/>
      <c r="N33" s="160"/>
      <c r="O33" s="164"/>
      <c r="Q33" s="51"/>
      <c r="T33" s="29"/>
      <c r="U33" s="140">
        <f t="shared" si="28"/>
        <v>0</v>
      </c>
      <c r="V33" s="148">
        <f t="shared" si="29"/>
        <v>0</v>
      </c>
      <c r="W33" s="140">
        <f t="shared" si="30"/>
        <v>0</v>
      </c>
      <c r="X33" s="140">
        <f t="shared" si="31"/>
        <v>0</v>
      </c>
      <c r="Y33" s="140">
        <f t="shared" si="32"/>
        <v>0</v>
      </c>
      <c r="Z33" s="140">
        <f t="shared" si="33"/>
        <v>0</v>
      </c>
      <c r="AA33" s="140">
        <f t="shared" si="34"/>
        <v>0</v>
      </c>
      <c r="AB33" s="140">
        <f t="shared" si="35"/>
        <v>0</v>
      </c>
      <c r="AC33" s="140">
        <f t="shared" si="36"/>
        <v>0</v>
      </c>
      <c r="AD33" s="140">
        <f t="shared" si="9"/>
        <v>0</v>
      </c>
      <c r="AE33" s="140"/>
      <c r="AF33" s="12"/>
      <c r="AG33" s="12"/>
      <c r="AH33" s="12"/>
      <c r="AI33" s="12"/>
      <c r="AJ33" s="12"/>
    </row>
    <row r="34" spans="1:36" ht="15" customHeight="1">
      <c r="A34" s="158"/>
      <c r="B34" s="305"/>
      <c r="C34" s="115"/>
      <c r="D34" s="163"/>
      <c r="E34" s="161"/>
      <c r="F34" s="161"/>
      <c r="G34" s="161"/>
      <c r="H34" s="161"/>
      <c r="I34" s="252" t="s">
        <v>84</v>
      </c>
      <c r="J34" s="171"/>
      <c r="K34" s="171"/>
      <c r="L34" s="171"/>
      <c r="M34" s="314">
        <f>18.3336+0.3309</f>
        <v>18.6645</v>
      </c>
      <c r="N34" s="171"/>
      <c r="O34" s="172"/>
      <c r="P34" s="318"/>
      <c r="Q34" s="51"/>
      <c r="T34" s="29"/>
      <c r="U34" s="140">
        <f t="shared" si="28"/>
        <v>0</v>
      </c>
      <c r="V34" s="148">
        <f t="shared" si="29"/>
        <v>0</v>
      </c>
      <c r="W34" s="140">
        <f t="shared" si="30"/>
        <v>0</v>
      </c>
      <c r="X34" s="140">
        <f t="shared" si="31"/>
        <v>0</v>
      </c>
      <c r="Y34" s="140">
        <f t="shared" si="32"/>
        <v>0</v>
      </c>
      <c r="Z34" s="140">
        <f t="shared" si="33"/>
        <v>0</v>
      </c>
      <c r="AA34" s="140">
        <f t="shared" si="34"/>
        <v>0</v>
      </c>
      <c r="AB34" s="140">
        <f t="shared" si="35"/>
        <v>0</v>
      </c>
      <c r="AC34" s="140">
        <f t="shared" si="36"/>
        <v>0</v>
      </c>
      <c r="AD34" s="140">
        <f t="shared" si="9"/>
        <v>0</v>
      </c>
      <c r="AE34" s="12"/>
      <c r="AF34" s="12"/>
      <c r="AG34" s="12"/>
      <c r="AH34" s="12"/>
      <c r="AI34" s="12"/>
      <c r="AJ34" s="12"/>
    </row>
    <row r="35" spans="1:36" ht="15" customHeight="1">
      <c r="A35" s="158"/>
      <c r="B35" s="357" t="s">
        <v>102</v>
      </c>
      <c r="C35" s="170" t="s">
        <v>101</v>
      </c>
      <c r="D35" s="309">
        <f t="shared" si="37"/>
        <v>0</v>
      </c>
      <c r="E35" s="173"/>
      <c r="F35" s="173"/>
      <c r="G35" s="173"/>
      <c r="H35" s="173"/>
      <c r="I35" s="252"/>
      <c r="J35" s="171"/>
      <c r="K35" s="171"/>
      <c r="L35" s="171"/>
      <c r="M35" s="314"/>
      <c r="N35" s="171"/>
      <c r="O35" s="341" t="s">
        <v>85</v>
      </c>
      <c r="P35" s="319"/>
      <c r="Q35" s="51"/>
      <c r="T35" s="29"/>
      <c r="U35" s="140">
        <f t="shared" si="28"/>
        <v>0</v>
      </c>
      <c r="V35" s="148">
        <f t="shared" si="29"/>
        <v>0</v>
      </c>
      <c r="W35" s="140">
        <f t="shared" si="30"/>
        <v>0</v>
      </c>
      <c r="X35" s="140">
        <f t="shared" si="31"/>
        <v>0</v>
      </c>
      <c r="Y35" s="140">
        <f t="shared" si="32"/>
        <v>0</v>
      </c>
      <c r="Z35" s="140">
        <f t="shared" si="33"/>
        <v>0</v>
      </c>
      <c r="AA35" s="140">
        <f t="shared" si="34"/>
        <v>0</v>
      </c>
      <c r="AB35" s="140">
        <f t="shared" si="35"/>
        <v>0</v>
      </c>
      <c r="AC35" s="140">
        <f t="shared" si="36"/>
        <v>0</v>
      </c>
      <c r="AD35" s="140">
        <f t="shared" si="9"/>
        <v>0</v>
      </c>
      <c r="AE35" s="12"/>
      <c r="AF35" s="12"/>
      <c r="AG35" s="12"/>
      <c r="AH35" s="12"/>
      <c r="AI35" s="12"/>
      <c r="AJ35" s="12"/>
    </row>
    <row r="36" spans="1:36" ht="15" customHeight="1">
      <c r="A36" s="158"/>
      <c r="B36" s="357" t="s">
        <v>103</v>
      </c>
      <c r="C36" s="311" t="s">
        <v>101</v>
      </c>
      <c r="D36" s="309">
        <f>SUM(E36:G36)</f>
        <v>0</v>
      </c>
      <c r="E36" s="310"/>
      <c r="F36" s="310"/>
      <c r="G36" s="310"/>
      <c r="H36" s="310"/>
      <c r="I36" s="236"/>
      <c r="J36" s="160"/>
      <c r="K36" s="160"/>
      <c r="L36" s="160"/>
      <c r="M36" s="162"/>
      <c r="N36" s="160"/>
      <c r="O36" s="165" t="s">
        <v>85</v>
      </c>
      <c r="P36" s="318"/>
      <c r="Q36" s="51"/>
      <c r="T36" s="29"/>
      <c r="U36" s="140">
        <f t="shared" si="28"/>
        <v>0</v>
      </c>
      <c r="V36" s="148">
        <f t="shared" si="29"/>
        <v>0</v>
      </c>
      <c r="W36" s="140">
        <f t="shared" si="30"/>
        <v>0</v>
      </c>
      <c r="X36" s="140">
        <f t="shared" si="31"/>
        <v>0</v>
      </c>
      <c r="Y36" s="140">
        <f t="shared" si="32"/>
        <v>0</v>
      </c>
      <c r="Z36" s="140">
        <f t="shared" si="33"/>
        <v>0</v>
      </c>
      <c r="AA36" s="140">
        <f t="shared" si="34"/>
        <v>0</v>
      </c>
      <c r="AB36" s="140">
        <f t="shared" si="35"/>
        <v>0</v>
      </c>
      <c r="AC36" s="140">
        <f t="shared" si="36"/>
        <v>0</v>
      </c>
      <c r="AD36" s="140">
        <f t="shared" si="9"/>
        <v>0</v>
      </c>
      <c r="AE36" s="12"/>
      <c r="AF36" s="12"/>
      <c r="AG36" s="12"/>
      <c r="AH36" s="12"/>
      <c r="AI36" s="12"/>
      <c r="AJ36" s="12"/>
    </row>
    <row r="37" spans="1:36" ht="15" customHeight="1">
      <c r="A37" s="158"/>
      <c r="B37" s="303" t="s">
        <v>99</v>
      </c>
      <c r="C37" s="99"/>
      <c r="D37" s="167"/>
      <c r="E37" s="173"/>
      <c r="F37" s="173"/>
      <c r="G37" s="173"/>
      <c r="H37" s="174"/>
      <c r="I37" s="252"/>
      <c r="J37" s="171"/>
      <c r="K37" s="171"/>
      <c r="L37" s="171"/>
      <c r="M37" s="171"/>
      <c r="N37" s="171"/>
      <c r="O37" s="172"/>
      <c r="P37" s="319"/>
      <c r="Q37" s="51"/>
      <c r="T37" s="29"/>
      <c r="U37" s="140">
        <f t="shared" si="28"/>
        <v>0</v>
      </c>
      <c r="V37" s="148">
        <f t="shared" si="29"/>
        <v>0</v>
      </c>
      <c r="W37" s="140">
        <f t="shared" si="30"/>
        <v>0</v>
      </c>
      <c r="X37" s="140">
        <f t="shared" si="31"/>
        <v>0</v>
      </c>
      <c r="Y37" s="140">
        <f t="shared" si="32"/>
        <v>0</v>
      </c>
      <c r="Z37" s="140">
        <f t="shared" si="33"/>
        <v>0</v>
      </c>
      <c r="AA37" s="140">
        <f t="shared" si="34"/>
        <v>0</v>
      </c>
      <c r="AB37" s="140">
        <f t="shared" si="35"/>
        <v>0</v>
      </c>
      <c r="AC37" s="140">
        <f t="shared" si="36"/>
        <v>0</v>
      </c>
      <c r="AD37" s="140">
        <f t="shared" si="9"/>
        <v>0</v>
      </c>
      <c r="AE37" s="12"/>
      <c r="AF37" s="12"/>
      <c r="AG37" s="12"/>
      <c r="AH37" s="12"/>
      <c r="AI37" s="12"/>
      <c r="AJ37" s="12"/>
    </row>
    <row r="38" spans="1:36" ht="15" customHeight="1">
      <c r="A38" s="158"/>
      <c r="B38" s="357" t="s">
        <v>100</v>
      </c>
      <c r="C38" s="335" t="s">
        <v>101</v>
      </c>
      <c r="D38" s="309">
        <f t="shared" ref="D38" si="38">SUM(E38:G38)</f>
        <v>36.444499999999998</v>
      </c>
      <c r="E38" s="310">
        <v>24.447299999999998</v>
      </c>
      <c r="F38" s="310">
        <v>11.997199999999999</v>
      </c>
      <c r="G38" s="310"/>
      <c r="H38" s="310"/>
      <c r="I38" s="252" t="s">
        <v>117</v>
      </c>
      <c r="J38" s="171"/>
      <c r="K38" s="171">
        <f>2.2946+9.5121+1.1801</f>
        <v>12.986799999999999</v>
      </c>
      <c r="L38" s="171"/>
      <c r="M38" s="171"/>
      <c r="N38" s="171"/>
      <c r="O38" s="164"/>
      <c r="P38" s="318"/>
      <c r="Q38" s="51"/>
      <c r="T38" s="29"/>
      <c r="U38" s="140">
        <f t="shared" si="28"/>
        <v>0</v>
      </c>
      <c r="V38" s="148">
        <f t="shared" si="29"/>
        <v>0</v>
      </c>
      <c r="W38" s="140">
        <f t="shared" si="30"/>
        <v>0</v>
      </c>
      <c r="X38" s="140">
        <f t="shared" si="31"/>
        <v>0</v>
      </c>
      <c r="Y38" s="140">
        <f t="shared" si="32"/>
        <v>0</v>
      </c>
      <c r="Z38" s="140">
        <f t="shared" si="33"/>
        <v>0</v>
      </c>
      <c r="AA38" s="140">
        <f t="shared" si="34"/>
        <v>0</v>
      </c>
      <c r="AB38" s="140">
        <f t="shared" si="35"/>
        <v>0</v>
      </c>
      <c r="AC38" s="140">
        <f t="shared" si="36"/>
        <v>36.444499999999998</v>
      </c>
      <c r="AD38" s="140">
        <f t="shared" si="9"/>
        <v>0</v>
      </c>
      <c r="AE38" s="12"/>
      <c r="AF38" s="12"/>
      <c r="AG38" s="12"/>
      <c r="AH38" s="12"/>
      <c r="AI38" s="12"/>
      <c r="AJ38" s="12"/>
    </row>
    <row r="39" spans="1:36" ht="15" customHeight="1">
      <c r="A39" s="158"/>
      <c r="B39" s="306"/>
      <c r="C39" s="333"/>
      <c r="D39" s="312"/>
      <c r="E39" s="313"/>
      <c r="F39" s="313"/>
      <c r="G39" s="313"/>
      <c r="H39" s="313"/>
      <c r="I39" s="252" t="s">
        <v>118</v>
      </c>
      <c r="J39" s="171"/>
      <c r="K39" s="171">
        <f>0.0288+0.1273</f>
        <v>0.15609999999999999</v>
      </c>
      <c r="L39" s="171"/>
      <c r="M39" s="171"/>
      <c r="N39" s="171"/>
      <c r="O39" s="164"/>
      <c r="P39" s="319"/>
      <c r="Q39" s="51"/>
      <c r="T39" s="29"/>
      <c r="U39" s="140">
        <f t="shared" si="28"/>
        <v>0</v>
      </c>
      <c r="V39" s="148">
        <f t="shared" si="29"/>
        <v>0</v>
      </c>
      <c r="W39" s="140">
        <f t="shared" si="30"/>
        <v>0</v>
      </c>
      <c r="X39" s="140">
        <f t="shared" si="31"/>
        <v>0</v>
      </c>
      <c r="Y39" s="140">
        <f t="shared" si="32"/>
        <v>0</v>
      </c>
      <c r="Z39" s="140">
        <f t="shared" si="33"/>
        <v>0</v>
      </c>
      <c r="AA39" s="140">
        <f t="shared" si="34"/>
        <v>0</v>
      </c>
      <c r="AB39" s="140">
        <f t="shared" si="35"/>
        <v>0</v>
      </c>
      <c r="AC39" s="140">
        <f t="shared" si="36"/>
        <v>0</v>
      </c>
      <c r="AD39" s="140">
        <f t="shared" si="9"/>
        <v>0</v>
      </c>
      <c r="AE39" s="12"/>
      <c r="AF39" s="12"/>
      <c r="AG39" s="12"/>
      <c r="AH39" s="12"/>
      <c r="AI39" s="12"/>
      <c r="AJ39" s="12"/>
    </row>
    <row r="40" spans="1:36" ht="15" customHeight="1">
      <c r="A40" s="158"/>
      <c r="B40" s="306"/>
      <c r="C40" s="333"/>
      <c r="D40" s="312"/>
      <c r="E40" s="313"/>
      <c r="F40" s="313"/>
      <c r="G40" s="313"/>
      <c r="H40" s="313"/>
      <c r="I40" s="252" t="s">
        <v>84</v>
      </c>
      <c r="J40" s="171"/>
      <c r="K40" s="386"/>
      <c r="L40" s="171"/>
      <c r="M40" s="171">
        <f>6.8261+0.0234</f>
        <v>6.8494999999999999</v>
      </c>
      <c r="N40" s="171"/>
      <c r="O40" s="164"/>
      <c r="P40" s="319"/>
      <c r="Q40" s="51"/>
      <c r="T40" s="29"/>
      <c r="U40" s="140">
        <f t="shared" si="28"/>
        <v>0</v>
      </c>
      <c r="V40" s="148">
        <f t="shared" si="29"/>
        <v>0</v>
      </c>
      <c r="W40" s="140">
        <f t="shared" si="30"/>
        <v>0</v>
      </c>
      <c r="X40" s="140">
        <f t="shared" si="31"/>
        <v>0</v>
      </c>
      <c r="Y40" s="140">
        <f t="shared" si="32"/>
        <v>0</v>
      </c>
      <c r="Z40" s="140">
        <f t="shared" si="33"/>
        <v>0</v>
      </c>
      <c r="AA40" s="140">
        <f t="shared" si="34"/>
        <v>0</v>
      </c>
      <c r="AB40" s="140">
        <f t="shared" si="35"/>
        <v>0</v>
      </c>
      <c r="AC40" s="140">
        <f t="shared" si="36"/>
        <v>0</v>
      </c>
      <c r="AD40" s="140">
        <f t="shared" si="9"/>
        <v>0</v>
      </c>
      <c r="AE40" s="12"/>
      <c r="AF40" s="12"/>
      <c r="AG40" s="12"/>
      <c r="AH40" s="12"/>
      <c r="AI40" s="12"/>
      <c r="AJ40" s="12"/>
    </row>
    <row r="41" spans="1:36" ht="15" customHeight="1">
      <c r="A41" s="158"/>
      <c r="B41" s="306"/>
      <c r="C41" s="333"/>
      <c r="D41" s="312"/>
      <c r="E41" s="313"/>
      <c r="F41" s="313"/>
      <c r="G41" s="313"/>
      <c r="H41" s="313"/>
      <c r="I41" s="252" t="s">
        <v>108</v>
      </c>
      <c r="J41" s="171"/>
      <c r="K41" s="12"/>
      <c r="L41" s="171"/>
      <c r="M41" s="171">
        <v>0.93110000000000004</v>
      </c>
      <c r="N41" s="171"/>
      <c r="O41" s="164"/>
      <c r="P41" s="319"/>
      <c r="Q41" s="51"/>
      <c r="T41" s="29"/>
      <c r="U41" s="140">
        <f t="shared" ref="U41" si="39">IF(C41="plochy bydlení",D41,IF(C41="plochy smíšené obytné",D41,0))</f>
        <v>0</v>
      </c>
      <c r="V41" s="148">
        <f t="shared" ref="V41" si="40">IF(C41="plochy rekreace",D41,0)</f>
        <v>0</v>
      </c>
      <c r="W41" s="140">
        <f t="shared" ref="W41" si="41">IF(C41="plochy technické infrastruktury",D41,0)</f>
        <v>0</v>
      </c>
      <c r="X41" s="140">
        <f t="shared" ref="X41" si="42">IF(C41="plochy občanského vybavení",D41,0)</f>
        <v>0</v>
      </c>
      <c r="Y41" s="140">
        <f t="shared" ref="Y41" si="43">IF(C41="plochy dopravní infrastruktury",D41,0)</f>
        <v>0</v>
      </c>
      <c r="Z41" s="140">
        <f t="shared" ref="Z41" si="44">IF(C41="plochy výroby a skladování",D41,0)</f>
        <v>0</v>
      </c>
      <c r="AA41" s="140">
        <f t="shared" ref="AA41" si="45">IF(C41="plochy zeleně",D41,IF(C41="plochy veřejné zeleně",D41,IF(C41="plochy veřejných prostranství",D41,0)))</f>
        <v>0</v>
      </c>
      <c r="AB41" s="140">
        <f t="shared" ref="AB41" si="46">IF(C41="plochy vodní a vodohospodářské",D41,0)</f>
        <v>0</v>
      </c>
      <c r="AC41" s="140">
        <f t="shared" ref="AC41" si="47">IF(C41="plochy lesní",D41,IF(C41="plochy smíš. nezastavěného úz.",D41,0))</f>
        <v>0</v>
      </c>
      <c r="AD41" s="140">
        <f t="shared" ref="AD41" si="48">IF(C41="plochy těžby",D41,0)</f>
        <v>0</v>
      </c>
      <c r="AE41" s="12"/>
      <c r="AF41" s="12"/>
      <c r="AG41" s="12"/>
      <c r="AH41" s="12"/>
      <c r="AI41" s="12"/>
      <c r="AJ41" s="12"/>
    </row>
    <row r="42" spans="1:36" ht="15" customHeight="1">
      <c r="A42" s="158"/>
      <c r="B42" s="305"/>
      <c r="C42" s="338"/>
      <c r="D42" s="163"/>
      <c r="E42" s="161"/>
      <c r="F42" s="161"/>
      <c r="G42" s="161"/>
      <c r="H42" s="161"/>
      <c r="I42" s="252" t="s">
        <v>109</v>
      </c>
      <c r="J42" s="171"/>
      <c r="K42" s="171"/>
      <c r="L42" s="171"/>
      <c r="M42" s="171">
        <f>15.2978+0.2232</f>
        <v>15.521000000000001</v>
      </c>
      <c r="N42" s="171"/>
      <c r="O42" s="164"/>
      <c r="P42" s="318"/>
      <c r="Q42" s="51"/>
      <c r="T42" s="29"/>
      <c r="U42" s="140">
        <f t="shared" si="28"/>
        <v>0</v>
      </c>
      <c r="V42" s="148">
        <f t="shared" si="29"/>
        <v>0</v>
      </c>
      <c r="W42" s="140">
        <f t="shared" si="30"/>
        <v>0</v>
      </c>
      <c r="X42" s="140">
        <f t="shared" si="31"/>
        <v>0</v>
      </c>
      <c r="Y42" s="140">
        <f t="shared" si="32"/>
        <v>0</v>
      </c>
      <c r="Z42" s="140">
        <f t="shared" si="33"/>
        <v>0</v>
      </c>
      <c r="AA42" s="140">
        <f t="shared" si="34"/>
        <v>0</v>
      </c>
      <c r="AB42" s="140">
        <f t="shared" si="35"/>
        <v>0</v>
      </c>
      <c r="AC42" s="140">
        <f t="shared" si="36"/>
        <v>0</v>
      </c>
      <c r="AD42" s="140">
        <f t="shared" si="9"/>
        <v>0</v>
      </c>
      <c r="AE42" s="12"/>
      <c r="AF42" s="12"/>
      <c r="AG42" s="12"/>
      <c r="AH42" s="12"/>
      <c r="AI42" s="12"/>
      <c r="AJ42" s="12"/>
    </row>
    <row r="43" spans="1:36" ht="15" customHeight="1">
      <c r="A43" s="158"/>
      <c r="B43" s="352" t="s">
        <v>104</v>
      </c>
      <c r="C43" s="170" t="s">
        <v>101</v>
      </c>
      <c r="D43" s="163">
        <f t="shared" ref="D43:D45" si="49">SUM(E43:G43)</f>
        <v>0.11840000000000001</v>
      </c>
      <c r="E43" s="173"/>
      <c r="F43" s="173">
        <v>0.11840000000000001</v>
      </c>
      <c r="G43" s="173"/>
      <c r="H43" s="173"/>
      <c r="I43" s="252" t="s">
        <v>109</v>
      </c>
      <c r="J43" s="171"/>
      <c r="K43" s="171"/>
      <c r="L43" s="171"/>
      <c r="M43" s="171">
        <v>0.11840000000000001</v>
      </c>
      <c r="N43" s="171"/>
      <c r="O43" s="164"/>
      <c r="P43" s="318"/>
      <c r="Q43" s="51"/>
      <c r="T43" s="29"/>
      <c r="U43" s="140">
        <f t="shared" si="28"/>
        <v>0</v>
      </c>
      <c r="V43" s="148">
        <f t="shared" si="29"/>
        <v>0</v>
      </c>
      <c r="W43" s="140">
        <f t="shared" si="30"/>
        <v>0</v>
      </c>
      <c r="X43" s="140">
        <f t="shared" si="31"/>
        <v>0</v>
      </c>
      <c r="Y43" s="140">
        <f t="shared" si="32"/>
        <v>0</v>
      </c>
      <c r="Z43" s="140">
        <f t="shared" si="33"/>
        <v>0</v>
      </c>
      <c r="AA43" s="140">
        <f t="shared" si="34"/>
        <v>0</v>
      </c>
      <c r="AB43" s="140">
        <f t="shared" si="35"/>
        <v>0</v>
      </c>
      <c r="AC43" s="140">
        <f t="shared" si="36"/>
        <v>0.11840000000000001</v>
      </c>
      <c r="AD43" s="140">
        <f t="shared" si="9"/>
        <v>0</v>
      </c>
      <c r="AE43" s="12"/>
      <c r="AF43" s="12"/>
      <c r="AG43" s="12"/>
      <c r="AH43" s="12"/>
      <c r="AI43" s="12"/>
      <c r="AJ43" s="12"/>
    </row>
    <row r="44" spans="1:36" ht="15" customHeight="1">
      <c r="A44" s="158"/>
      <c r="B44" s="352" t="s">
        <v>105</v>
      </c>
      <c r="C44" s="170" t="s">
        <v>101</v>
      </c>
      <c r="D44" s="163">
        <f t="shared" si="49"/>
        <v>3.0714000000000001</v>
      </c>
      <c r="E44" s="161">
        <v>3.0714000000000001</v>
      </c>
      <c r="F44" s="161"/>
      <c r="G44" s="161"/>
      <c r="H44" s="161"/>
      <c r="I44" s="236" t="s">
        <v>109</v>
      </c>
      <c r="J44" s="171"/>
      <c r="K44" s="171"/>
      <c r="L44" s="171"/>
      <c r="M44" s="171">
        <v>3.0714000000000001</v>
      </c>
      <c r="N44" s="171"/>
      <c r="O44" s="172"/>
      <c r="P44" s="319"/>
      <c r="Q44" s="51"/>
      <c r="T44" s="29"/>
      <c r="U44" s="140">
        <f t="shared" si="28"/>
        <v>0</v>
      </c>
      <c r="V44" s="148">
        <f t="shared" si="29"/>
        <v>0</v>
      </c>
      <c r="W44" s="140">
        <f t="shared" si="30"/>
        <v>0</v>
      </c>
      <c r="X44" s="140">
        <f t="shared" si="31"/>
        <v>0</v>
      </c>
      <c r="Y44" s="140">
        <f t="shared" si="32"/>
        <v>0</v>
      </c>
      <c r="Z44" s="140">
        <f t="shared" si="33"/>
        <v>0</v>
      </c>
      <c r="AA44" s="140">
        <f t="shared" si="34"/>
        <v>0</v>
      </c>
      <c r="AB44" s="140">
        <f t="shared" si="35"/>
        <v>0</v>
      </c>
      <c r="AC44" s="140">
        <f t="shared" si="36"/>
        <v>3.0714000000000001</v>
      </c>
      <c r="AD44" s="140">
        <f t="shared" si="9"/>
        <v>0</v>
      </c>
      <c r="AE44" s="12"/>
      <c r="AF44" s="12"/>
      <c r="AG44" s="12"/>
      <c r="AH44" s="12"/>
      <c r="AI44" s="12"/>
      <c r="AJ44" s="12"/>
    </row>
    <row r="45" spans="1:36" ht="15" customHeight="1">
      <c r="A45" s="158"/>
      <c r="B45" s="358" t="s">
        <v>106</v>
      </c>
      <c r="C45" s="170" t="s">
        <v>101</v>
      </c>
      <c r="D45" s="167">
        <f t="shared" si="49"/>
        <v>0.27329999999999999</v>
      </c>
      <c r="E45" s="173">
        <v>0.27329999999999999</v>
      </c>
      <c r="F45" s="173"/>
      <c r="G45" s="173"/>
      <c r="H45" s="173"/>
      <c r="I45" s="252" t="s">
        <v>109</v>
      </c>
      <c r="J45" s="171"/>
      <c r="K45" s="171"/>
      <c r="L45" s="171"/>
      <c r="M45" s="171">
        <v>0.27329999999999999</v>
      </c>
      <c r="N45" s="171"/>
      <c r="O45" s="164"/>
      <c r="P45" s="319"/>
      <c r="Q45" s="51"/>
      <c r="T45" s="29"/>
      <c r="U45" s="140">
        <f t="shared" si="28"/>
        <v>0</v>
      </c>
      <c r="V45" s="148">
        <f t="shared" si="29"/>
        <v>0</v>
      </c>
      <c r="W45" s="140">
        <f t="shared" si="30"/>
        <v>0</v>
      </c>
      <c r="X45" s="140">
        <f t="shared" si="31"/>
        <v>0</v>
      </c>
      <c r="Y45" s="140">
        <f t="shared" si="32"/>
        <v>0</v>
      </c>
      <c r="Z45" s="140">
        <f t="shared" si="33"/>
        <v>0</v>
      </c>
      <c r="AA45" s="140">
        <f t="shared" si="34"/>
        <v>0</v>
      </c>
      <c r="AB45" s="140">
        <f t="shared" si="35"/>
        <v>0</v>
      </c>
      <c r="AC45" s="140">
        <f t="shared" si="36"/>
        <v>0.27329999999999999</v>
      </c>
      <c r="AD45" s="140">
        <f t="shared" si="9"/>
        <v>0</v>
      </c>
      <c r="AE45" s="12"/>
      <c r="AF45" s="12"/>
      <c r="AG45" s="12"/>
      <c r="AH45" s="12"/>
      <c r="AI45" s="12"/>
      <c r="AJ45" s="12"/>
    </row>
    <row r="46" spans="1:36" ht="15" customHeight="1">
      <c r="A46" s="153"/>
      <c r="B46" s="330" t="s">
        <v>111</v>
      </c>
      <c r="C46" s="154"/>
      <c r="D46" s="331">
        <f>SUM(D48:D49)</f>
        <v>0</v>
      </c>
      <c r="E46" s="332"/>
      <c r="F46" s="332"/>
      <c r="G46" s="332"/>
      <c r="H46" s="331">
        <f>SUM(H48:H51)</f>
        <v>0</v>
      </c>
      <c r="I46" s="237"/>
      <c r="J46" s="155"/>
      <c r="K46" s="155"/>
      <c r="L46" s="155"/>
      <c r="M46" s="155"/>
      <c r="N46" s="155"/>
      <c r="O46" s="156"/>
      <c r="P46" s="318">
        <f>D46</f>
        <v>0</v>
      </c>
      <c r="Q46" s="51"/>
      <c r="T46" s="29"/>
      <c r="U46" s="140">
        <f t="shared" si="28"/>
        <v>0</v>
      </c>
      <c r="V46" s="148">
        <f t="shared" si="29"/>
        <v>0</v>
      </c>
      <c r="W46" s="140">
        <f t="shared" si="30"/>
        <v>0</v>
      </c>
      <c r="X46" s="140">
        <f t="shared" si="31"/>
        <v>0</v>
      </c>
      <c r="Y46" s="140">
        <f t="shared" si="32"/>
        <v>0</v>
      </c>
      <c r="Z46" s="140">
        <f t="shared" si="33"/>
        <v>0</v>
      </c>
      <c r="AA46" s="140">
        <f t="shared" si="34"/>
        <v>0</v>
      </c>
      <c r="AB46" s="140">
        <f t="shared" si="35"/>
        <v>0</v>
      </c>
      <c r="AC46" s="140">
        <f t="shared" si="36"/>
        <v>0</v>
      </c>
      <c r="AD46" s="140">
        <f t="shared" si="9"/>
        <v>0</v>
      </c>
      <c r="AE46" s="12"/>
      <c r="AF46" s="12"/>
      <c r="AG46" s="12"/>
      <c r="AH46" s="12"/>
      <c r="AI46" s="12"/>
      <c r="AJ46" s="12"/>
    </row>
    <row r="47" spans="1:36" ht="15" customHeight="1">
      <c r="A47" s="158"/>
      <c r="B47" s="303" t="s">
        <v>94</v>
      </c>
      <c r="C47" s="99"/>
      <c r="D47" s="167"/>
      <c r="E47" s="173"/>
      <c r="F47" s="173"/>
      <c r="G47" s="173"/>
      <c r="H47" s="173"/>
      <c r="I47" s="236"/>
      <c r="J47" s="160"/>
      <c r="K47" s="160"/>
      <c r="L47" s="160"/>
      <c r="M47" s="162"/>
      <c r="N47" s="160"/>
      <c r="O47" s="165"/>
      <c r="P47" s="318"/>
      <c r="Q47" s="51"/>
      <c r="T47" s="29"/>
      <c r="U47" s="140">
        <f t="shared" si="28"/>
        <v>0</v>
      </c>
      <c r="V47" s="148">
        <f t="shared" si="29"/>
        <v>0</v>
      </c>
      <c r="W47" s="140">
        <f t="shared" si="30"/>
        <v>0</v>
      </c>
      <c r="X47" s="140">
        <f t="shared" si="31"/>
        <v>0</v>
      </c>
      <c r="Y47" s="140">
        <f t="shared" si="32"/>
        <v>0</v>
      </c>
      <c r="Z47" s="140">
        <f t="shared" si="33"/>
        <v>0</v>
      </c>
      <c r="AA47" s="140">
        <f t="shared" si="34"/>
        <v>0</v>
      </c>
      <c r="AB47" s="140">
        <f t="shared" si="35"/>
        <v>0</v>
      </c>
      <c r="AC47" s="140">
        <f t="shared" si="36"/>
        <v>0</v>
      </c>
      <c r="AD47" s="140">
        <f t="shared" si="9"/>
        <v>0</v>
      </c>
      <c r="AE47" s="12"/>
      <c r="AF47" s="12"/>
      <c r="AG47" s="12"/>
      <c r="AH47" s="12"/>
      <c r="AI47" s="12"/>
      <c r="AJ47" s="12"/>
    </row>
    <row r="48" spans="1:36" ht="15" customHeight="1">
      <c r="A48" s="158"/>
      <c r="B48" s="358" t="s">
        <v>113</v>
      </c>
      <c r="C48" s="339" t="s">
        <v>101</v>
      </c>
      <c r="D48" s="163">
        <f t="shared" ref="D48:D49" si="50">SUM(E48:G48)</f>
        <v>0</v>
      </c>
      <c r="E48" s="161"/>
      <c r="F48" s="161"/>
      <c r="G48" s="161"/>
      <c r="H48" s="161"/>
      <c r="I48" s="252"/>
      <c r="J48" s="171"/>
      <c r="K48" s="171"/>
      <c r="L48" s="171"/>
      <c r="M48" s="171"/>
      <c r="N48" s="171"/>
      <c r="O48" s="165" t="s">
        <v>85</v>
      </c>
      <c r="P48" s="319"/>
      <c r="Q48" s="51"/>
      <c r="T48" s="29"/>
      <c r="U48" s="140">
        <f t="shared" si="28"/>
        <v>0</v>
      </c>
      <c r="V48" s="148">
        <f t="shared" si="29"/>
        <v>0</v>
      </c>
      <c r="W48" s="140">
        <f t="shared" si="30"/>
        <v>0</v>
      </c>
      <c r="X48" s="140">
        <f t="shared" si="31"/>
        <v>0</v>
      </c>
      <c r="Y48" s="140">
        <f t="shared" si="32"/>
        <v>0</v>
      </c>
      <c r="Z48" s="140">
        <f t="shared" si="33"/>
        <v>0</v>
      </c>
      <c r="AA48" s="140">
        <f t="shared" si="34"/>
        <v>0</v>
      </c>
      <c r="AB48" s="140">
        <f t="shared" si="35"/>
        <v>0</v>
      </c>
      <c r="AC48" s="140">
        <f t="shared" si="36"/>
        <v>0</v>
      </c>
      <c r="AD48" s="140">
        <f t="shared" si="9"/>
        <v>0</v>
      </c>
      <c r="AE48" s="12"/>
      <c r="AF48" s="12"/>
      <c r="AG48" s="12"/>
      <c r="AH48" s="12"/>
      <c r="AI48" s="12"/>
      <c r="AJ48" s="12"/>
    </row>
    <row r="49" spans="1:36" ht="15" customHeight="1">
      <c r="A49" s="158"/>
      <c r="B49" s="358" t="s">
        <v>114</v>
      </c>
      <c r="C49" s="268" t="s">
        <v>115</v>
      </c>
      <c r="D49" s="163">
        <f t="shared" si="50"/>
        <v>0</v>
      </c>
      <c r="E49" s="173"/>
      <c r="F49" s="173"/>
      <c r="G49" s="173"/>
      <c r="H49" s="173"/>
      <c r="I49" s="252"/>
      <c r="J49" s="171"/>
      <c r="K49" s="171"/>
      <c r="L49" s="171"/>
      <c r="M49" s="171"/>
      <c r="N49" s="171"/>
      <c r="O49" s="165" t="s">
        <v>85</v>
      </c>
      <c r="P49" s="319"/>
      <c r="Q49" s="51"/>
      <c r="T49" s="29"/>
      <c r="U49" s="140">
        <f t="shared" si="28"/>
        <v>0</v>
      </c>
      <c r="V49" s="148">
        <f t="shared" si="29"/>
        <v>0</v>
      </c>
      <c r="W49" s="140">
        <f t="shared" si="30"/>
        <v>0</v>
      </c>
      <c r="X49" s="140">
        <f t="shared" si="31"/>
        <v>0</v>
      </c>
      <c r="Y49" s="140">
        <f t="shared" si="32"/>
        <v>0</v>
      </c>
      <c r="Z49" s="140">
        <f t="shared" si="33"/>
        <v>0</v>
      </c>
      <c r="AA49" s="140">
        <f t="shared" si="34"/>
        <v>0</v>
      </c>
      <c r="AB49" s="140">
        <f t="shared" si="35"/>
        <v>0</v>
      </c>
      <c r="AC49" s="140">
        <f t="shared" si="36"/>
        <v>0</v>
      </c>
      <c r="AD49" s="140">
        <f t="shared" si="9"/>
        <v>0</v>
      </c>
      <c r="AE49" s="12"/>
      <c r="AF49" s="12"/>
      <c r="AG49" s="12"/>
      <c r="AH49" s="12"/>
      <c r="AI49" s="12"/>
      <c r="AJ49" s="12"/>
    </row>
    <row r="50" spans="1:36" ht="15" customHeight="1">
      <c r="A50" s="153"/>
      <c r="B50" s="330" t="s">
        <v>133</v>
      </c>
      <c r="C50" s="154"/>
      <c r="D50" s="331">
        <f>SUM(D51:D62)</f>
        <v>2.012</v>
      </c>
      <c r="E50" s="332"/>
      <c r="F50" s="332"/>
      <c r="G50" s="332"/>
      <c r="H50" s="331">
        <f>SUM(H51:H60)</f>
        <v>0</v>
      </c>
      <c r="I50" s="237"/>
      <c r="J50" s="155"/>
      <c r="K50" s="155"/>
      <c r="L50" s="155"/>
      <c r="M50" s="155"/>
      <c r="N50" s="155"/>
      <c r="O50" s="156"/>
      <c r="P50" s="318">
        <f>D50</f>
        <v>2.012</v>
      </c>
      <c r="Q50" s="51"/>
      <c r="T50" s="29"/>
      <c r="U50" s="140">
        <f t="shared" si="28"/>
        <v>0</v>
      </c>
      <c r="V50" s="148">
        <f t="shared" si="29"/>
        <v>0</v>
      </c>
      <c r="W50" s="140">
        <f t="shared" si="30"/>
        <v>0</v>
      </c>
      <c r="X50" s="140">
        <f t="shared" si="31"/>
        <v>0</v>
      </c>
      <c r="Y50" s="140">
        <f t="shared" si="32"/>
        <v>0</v>
      </c>
      <c r="Z50" s="140">
        <f t="shared" si="33"/>
        <v>0</v>
      </c>
      <c r="AA50" s="140">
        <f t="shared" si="34"/>
        <v>0</v>
      </c>
      <c r="AB50" s="140">
        <f t="shared" si="35"/>
        <v>0</v>
      </c>
      <c r="AC50" s="140">
        <f t="shared" si="36"/>
        <v>0</v>
      </c>
      <c r="AD50" s="140">
        <f t="shared" si="9"/>
        <v>0</v>
      </c>
      <c r="AE50" s="12"/>
      <c r="AF50" s="12"/>
      <c r="AG50" s="12"/>
      <c r="AH50" s="12"/>
      <c r="AI50" s="12"/>
      <c r="AJ50" s="12"/>
    </row>
    <row r="51" spans="1:36" ht="15" customHeight="1">
      <c r="A51" s="158"/>
      <c r="B51" s="303" t="s">
        <v>94</v>
      </c>
      <c r="C51" s="99"/>
      <c r="D51" s="163"/>
      <c r="E51" s="161"/>
      <c r="F51" s="161"/>
      <c r="G51" s="161"/>
      <c r="H51" s="161"/>
      <c r="I51" s="252"/>
      <c r="J51" s="171"/>
      <c r="K51" s="171"/>
      <c r="L51" s="171"/>
      <c r="M51" s="171"/>
      <c r="N51" s="171"/>
      <c r="O51" s="164"/>
      <c r="P51" s="318"/>
      <c r="Q51" s="51"/>
      <c r="T51" s="29"/>
      <c r="U51" s="140">
        <f t="shared" si="28"/>
        <v>0</v>
      </c>
      <c r="V51" s="148">
        <f t="shared" si="29"/>
        <v>0</v>
      </c>
      <c r="W51" s="140">
        <f t="shared" si="30"/>
        <v>0</v>
      </c>
      <c r="X51" s="140">
        <f t="shared" si="31"/>
        <v>0</v>
      </c>
      <c r="Y51" s="140">
        <f t="shared" si="32"/>
        <v>0</v>
      </c>
      <c r="Z51" s="140">
        <f t="shared" si="33"/>
        <v>0</v>
      </c>
      <c r="AA51" s="140">
        <f t="shared" si="34"/>
        <v>0</v>
      </c>
      <c r="AB51" s="140">
        <f t="shared" si="35"/>
        <v>0</v>
      </c>
      <c r="AC51" s="140">
        <f t="shared" si="36"/>
        <v>0</v>
      </c>
      <c r="AD51" s="140">
        <f t="shared" si="9"/>
        <v>0</v>
      </c>
      <c r="AE51" s="12"/>
      <c r="AF51" s="12"/>
      <c r="AG51" s="12"/>
      <c r="AH51" s="12"/>
      <c r="AI51" s="12"/>
      <c r="AJ51" s="12"/>
    </row>
    <row r="52" spans="1:36" ht="15" customHeight="1">
      <c r="A52" s="158"/>
      <c r="B52" s="358" t="s">
        <v>119</v>
      </c>
      <c r="C52" s="99" t="s">
        <v>17</v>
      </c>
      <c r="D52" s="163">
        <f t="shared" ref="D52:D53" si="51">SUM(E52:G52)</f>
        <v>0.56999999999999995</v>
      </c>
      <c r="E52" s="173">
        <v>0.56999999999999995</v>
      </c>
      <c r="F52" s="173"/>
      <c r="G52" s="173"/>
      <c r="H52" s="173"/>
      <c r="I52" s="252" t="s">
        <v>83</v>
      </c>
      <c r="J52" s="171"/>
      <c r="K52" s="171"/>
      <c r="L52" s="171"/>
      <c r="M52" s="171"/>
      <c r="N52" s="171">
        <v>0.56999999999999995</v>
      </c>
      <c r="O52" s="164" t="s">
        <v>74</v>
      </c>
      <c r="P52" s="319"/>
      <c r="Q52" s="51"/>
      <c r="T52" s="29"/>
      <c r="U52" s="140">
        <f t="shared" si="28"/>
        <v>0</v>
      </c>
      <c r="V52" s="148">
        <f t="shared" si="29"/>
        <v>0</v>
      </c>
      <c r="W52" s="140">
        <f t="shared" si="30"/>
        <v>0</v>
      </c>
      <c r="X52" s="140">
        <f t="shared" si="31"/>
        <v>0</v>
      </c>
      <c r="Y52" s="140">
        <f t="shared" si="32"/>
        <v>0.56999999999999995</v>
      </c>
      <c r="Z52" s="140">
        <f t="shared" si="33"/>
        <v>0</v>
      </c>
      <c r="AA52" s="140">
        <f t="shared" si="34"/>
        <v>0</v>
      </c>
      <c r="AB52" s="140">
        <f t="shared" si="35"/>
        <v>0</v>
      </c>
      <c r="AC52" s="140">
        <f t="shared" si="36"/>
        <v>0</v>
      </c>
      <c r="AD52" s="140">
        <f t="shared" si="9"/>
        <v>0</v>
      </c>
      <c r="AE52" s="12"/>
      <c r="AF52" s="12"/>
      <c r="AG52" s="12"/>
      <c r="AH52" s="12"/>
      <c r="AI52" s="12"/>
      <c r="AJ52" s="12"/>
    </row>
    <row r="53" spans="1:36" ht="15" customHeight="1">
      <c r="A53" s="158"/>
      <c r="B53" s="352" t="s">
        <v>120</v>
      </c>
      <c r="C53" s="99" t="s">
        <v>17</v>
      </c>
      <c r="D53" s="163">
        <f t="shared" si="51"/>
        <v>0</v>
      </c>
      <c r="E53" s="173"/>
      <c r="F53" s="173"/>
      <c r="G53" s="173"/>
      <c r="H53" s="173"/>
      <c r="I53" s="252"/>
      <c r="J53" s="171"/>
      <c r="K53" s="171"/>
      <c r="L53" s="171"/>
      <c r="M53" s="171"/>
      <c r="N53" s="171"/>
      <c r="O53" s="343" t="s">
        <v>121</v>
      </c>
      <c r="P53" s="361">
        <v>0.09</v>
      </c>
      <c r="Q53" s="51"/>
      <c r="T53" s="29"/>
      <c r="U53" s="140">
        <f t="shared" si="28"/>
        <v>0</v>
      </c>
      <c r="V53" s="148">
        <f t="shared" si="29"/>
        <v>0</v>
      </c>
      <c r="W53" s="140">
        <f t="shared" si="30"/>
        <v>0</v>
      </c>
      <c r="X53" s="140">
        <f t="shared" si="31"/>
        <v>0</v>
      </c>
      <c r="Y53" s="140">
        <f t="shared" si="32"/>
        <v>0</v>
      </c>
      <c r="Z53" s="140">
        <f t="shared" si="33"/>
        <v>0</v>
      </c>
      <c r="AA53" s="140">
        <f t="shared" si="34"/>
        <v>0</v>
      </c>
      <c r="AB53" s="140">
        <f t="shared" si="35"/>
        <v>0</v>
      </c>
      <c r="AC53" s="140">
        <f t="shared" si="36"/>
        <v>0</v>
      </c>
      <c r="AD53" s="140">
        <f t="shared" si="9"/>
        <v>0</v>
      </c>
      <c r="AE53" s="12"/>
      <c r="AF53" s="12"/>
      <c r="AG53" s="12"/>
      <c r="AH53" s="12"/>
      <c r="AI53" s="12"/>
      <c r="AJ53" s="12"/>
    </row>
    <row r="54" spans="1:36" ht="15" customHeight="1">
      <c r="A54" s="158"/>
      <c r="B54" s="352" t="s">
        <v>122</v>
      </c>
      <c r="C54" s="99" t="s">
        <v>17</v>
      </c>
      <c r="D54" s="167">
        <f t="shared" ref="D54" si="52">SUM(E54:G54)</f>
        <v>0</v>
      </c>
      <c r="E54" s="173"/>
      <c r="F54" s="173"/>
      <c r="G54" s="173"/>
      <c r="H54" s="173"/>
      <c r="I54" s="252"/>
      <c r="J54" s="171"/>
      <c r="K54" s="171"/>
      <c r="L54" s="171"/>
      <c r="M54" s="171"/>
      <c r="N54" s="171"/>
      <c r="O54" s="165" t="s">
        <v>85</v>
      </c>
      <c r="P54" s="319"/>
      <c r="Q54" s="51"/>
      <c r="T54" s="29"/>
      <c r="U54" s="140">
        <f t="shared" si="28"/>
        <v>0</v>
      </c>
      <c r="V54" s="148">
        <f t="shared" si="29"/>
        <v>0</v>
      </c>
      <c r="W54" s="140">
        <f t="shared" si="30"/>
        <v>0</v>
      </c>
      <c r="X54" s="140">
        <f t="shared" si="31"/>
        <v>0</v>
      </c>
      <c r="Y54" s="140">
        <f t="shared" si="32"/>
        <v>0</v>
      </c>
      <c r="Z54" s="140">
        <f t="shared" si="33"/>
        <v>0</v>
      </c>
      <c r="AA54" s="140">
        <f t="shared" si="34"/>
        <v>0</v>
      </c>
      <c r="AB54" s="140">
        <f t="shared" si="35"/>
        <v>0</v>
      </c>
      <c r="AC54" s="140">
        <f t="shared" si="36"/>
        <v>0</v>
      </c>
      <c r="AD54" s="140">
        <f t="shared" si="9"/>
        <v>0</v>
      </c>
      <c r="AE54" s="12"/>
      <c r="AF54" s="12"/>
      <c r="AG54" s="12"/>
      <c r="AH54" s="12"/>
      <c r="AI54" s="12"/>
      <c r="AJ54" s="12"/>
    </row>
    <row r="55" spans="1:36" ht="15" customHeight="1">
      <c r="A55" s="158"/>
      <c r="B55" s="357" t="s">
        <v>125</v>
      </c>
      <c r="C55" s="175" t="s">
        <v>17</v>
      </c>
      <c r="D55" s="167">
        <f t="shared" ref="D55:D56" si="53">SUM(E55:G55)</f>
        <v>3.2000000000000001E-2</v>
      </c>
      <c r="E55" s="173">
        <v>3.2000000000000001E-2</v>
      </c>
      <c r="F55" s="173"/>
      <c r="G55" s="173"/>
      <c r="H55" s="161"/>
      <c r="I55" s="252" t="s">
        <v>83</v>
      </c>
      <c r="J55" s="171"/>
      <c r="K55" s="171"/>
      <c r="L55" s="171"/>
      <c r="M55" s="171"/>
      <c r="N55" s="171">
        <v>3.2000000000000001E-2</v>
      </c>
      <c r="O55" s="343" t="s">
        <v>143</v>
      </c>
      <c r="P55" s="361">
        <v>0.17</v>
      </c>
      <c r="Q55" s="51"/>
      <c r="T55" s="29"/>
      <c r="U55" s="140">
        <f t="shared" si="28"/>
        <v>0</v>
      </c>
      <c r="V55" s="148">
        <f t="shared" si="29"/>
        <v>0</v>
      </c>
      <c r="W55" s="140">
        <f t="shared" si="30"/>
        <v>0</v>
      </c>
      <c r="X55" s="140">
        <f t="shared" si="31"/>
        <v>0</v>
      </c>
      <c r="Y55" s="140">
        <f t="shared" si="32"/>
        <v>3.2000000000000001E-2</v>
      </c>
      <c r="Z55" s="140">
        <f t="shared" si="33"/>
        <v>0</v>
      </c>
      <c r="AA55" s="140">
        <f t="shared" si="34"/>
        <v>0</v>
      </c>
      <c r="AB55" s="140">
        <f t="shared" si="35"/>
        <v>0</v>
      </c>
      <c r="AC55" s="140">
        <f t="shared" si="36"/>
        <v>0</v>
      </c>
      <c r="AD55" s="140">
        <f t="shared" si="9"/>
        <v>0</v>
      </c>
      <c r="AE55" s="12"/>
      <c r="AF55" s="12"/>
      <c r="AG55" s="12"/>
      <c r="AH55" s="12"/>
      <c r="AI55" s="12"/>
      <c r="AJ55" s="12"/>
    </row>
    <row r="56" spans="1:36" ht="15" customHeight="1">
      <c r="A56" s="158"/>
      <c r="B56" s="352" t="s">
        <v>126</v>
      </c>
      <c r="C56" s="99" t="s">
        <v>17</v>
      </c>
      <c r="D56" s="167">
        <f t="shared" si="53"/>
        <v>0</v>
      </c>
      <c r="E56" s="161"/>
      <c r="F56" s="161"/>
      <c r="G56" s="161"/>
      <c r="H56" s="161"/>
      <c r="I56" s="252"/>
      <c r="J56" s="171"/>
      <c r="K56" s="171"/>
      <c r="L56" s="171"/>
      <c r="M56" s="171"/>
      <c r="N56" s="171"/>
      <c r="O56" s="165" t="s">
        <v>85</v>
      </c>
      <c r="P56" s="319"/>
      <c r="Q56" s="51"/>
      <c r="T56" s="29"/>
      <c r="U56" s="140">
        <f t="shared" si="28"/>
        <v>0</v>
      </c>
      <c r="V56" s="148">
        <f t="shared" si="29"/>
        <v>0</v>
      </c>
      <c r="W56" s="140">
        <f t="shared" si="30"/>
        <v>0</v>
      </c>
      <c r="X56" s="140">
        <f t="shared" si="31"/>
        <v>0</v>
      </c>
      <c r="Y56" s="140">
        <f t="shared" si="32"/>
        <v>0</v>
      </c>
      <c r="Z56" s="140">
        <f t="shared" si="33"/>
        <v>0</v>
      </c>
      <c r="AA56" s="140">
        <f t="shared" si="34"/>
        <v>0</v>
      </c>
      <c r="AB56" s="140">
        <f t="shared" si="35"/>
        <v>0</v>
      </c>
      <c r="AC56" s="140">
        <f t="shared" si="36"/>
        <v>0</v>
      </c>
      <c r="AD56" s="140">
        <f t="shared" si="9"/>
        <v>0</v>
      </c>
      <c r="AE56" s="12"/>
      <c r="AF56" s="12"/>
      <c r="AG56" s="12"/>
      <c r="AH56" s="12"/>
      <c r="AI56" s="12"/>
      <c r="AJ56" s="12"/>
    </row>
    <row r="57" spans="1:36" ht="15" customHeight="1">
      <c r="A57" s="158"/>
      <c r="B57" s="304" t="s">
        <v>99</v>
      </c>
      <c r="C57" s="268"/>
      <c r="D57" s="163"/>
      <c r="E57" s="161"/>
      <c r="F57" s="161"/>
      <c r="G57" s="161"/>
      <c r="H57" s="161"/>
      <c r="I57" s="252"/>
      <c r="J57" s="171"/>
      <c r="K57" s="171"/>
      <c r="L57" s="171"/>
      <c r="M57" s="171"/>
      <c r="N57" s="171"/>
      <c r="O57" s="172"/>
      <c r="P57" s="319"/>
      <c r="Q57" s="51"/>
      <c r="T57" s="29"/>
      <c r="U57" s="140">
        <f t="shared" si="28"/>
        <v>0</v>
      </c>
      <c r="V57" s="148">
        <f t="shared" si="29"/>
        <v>0</v>
      </c>
      <c r="W57" s="140">
        <f t="shared" si="30"/>
        <v>0</v>
      </c>
      <c r="X57" s="140">
        <f t="shared" si="31"/>
        <v>0</v>
      </c>
      <c r="Y57" s="140">
        <f t="shared" si="32"/>
        <v>0</v>
      </c>
      <c r="Z57" s="140">
        <f t="shared" si="33"/>
        <v>0</v>
      </c>
      <c r="AA57" s="140">
        <f t="shared" si="34"/>
        <v>0</v>
      </c>
      <c r="AB57" s="140">
        <f t="shared" si="35"/>
        <v>0</v>
      </c>
      <c r="AC57" s="140">
        <f t="shared" si="36"/>
        <v>0</v>
      </c>
      <c r="AD57" s="140">
        <f t="shared" si="9"/>
        <v>0</v>
      </c>
      <c r="AE57" s="12"/>
      <c r="AF57" s="12"/>
      <c r="AG57" s="12"/>
      <c r="AH57" s="12"/>
      <c r="AI57" s="12"/>
      <c r="AJ57" s="12"/>
    </row>
    <row r="58" spans="1:36" ht="15" customHeight="1">
      <c r="A58" s="158"/>
      <c r="B58" s="358" t="s">
        <v>123</v>
      </c>
      <c r="C58" s="99" t="s">
        <v>17</v>
      </c>
      <c r="D58" s="309">
        <f t="shared" ref="D58:D62" si="54">SUM(E58:G58)</f>
        <v>0.93</v>
      </c>
      <c r="E58" s="173">
        <v>0.93</v>
      </c>
      <c r="F58" s="173"/>
      <c r="G58" s="173"/>
      <c r="H58" s="173"/>
      <c r="I58" s="252" t="s">
        <v>109</v>
      </c>
      <c r="J58" s="171"/>
      <c r="K58" s="171"/>
      <c r="L58" s="171"/>
      <c r="M58" s="171">
        <v>0.93</v>
      </c>
      <c r="N58" s="171"/>
      <c r="O58" s="172"/>
      <c r="P58" s="318"/>
      <c r="Q58" s="51"/>
      <c r="T58" s="29"/>
      <c r="U58" s="140">
        <f t="shared" si="28"/>
        <v>0</v>
      </c>
      <c r="V58" s="148">
        <f t="shared" si="29"/>
        <v>0</v>
      </c>
      <c r="W58" s="140">
        <f t="shared" si="30"/>
        <v>0</v>
      </c>
      <c r="X58" s="140">
        <f t="shared" si="31"/>
        <v>0</v>
      </c>
      <c r="Y58" s="140">
        <f t="shared" si="32"/>
        <v>0.93</v>
      </c>
      <c r="Z58" s="140">
        <f t="shared" si="33"/>
        <v>0</v>
      </c>
      <c r="AA58" s="140">
        <f t="shared" si="34"/>
        <v>0</v>
      </c>
      <c r="AB58" s="140">
        <f t="shared" si="35"/>
        <v>0</v>
      </c>
      <c r="AC58" s="140">
        <f t="shared" si="36"/>
        <v>0</v>
      </c>
      <c r="AD58" s="140">
        <f t="shared" si="9"/>
        <v>0</v>
      </c>
      <c r="AE58" s="12"/>
      <c r="AF58" s="12"/>
      <c r="AG58" s="12"/>
      <c r="AH58" s="12"/>
      <c r="AI58" s="12"/>
      <c r="AJ58" s="12"/>
    </row>
    <row r="59" spans="1:36" ht="15" customHeight="1">
      <c r="A59" s="158"/>
      <c r="B59" s="359" t="s">
        <v>124</v>
      </c>
      <c r="C59" s="175" t="s">
        <v>17</v>
      </c>
      <c r="D59" s="309">
        <f t="shared" si="54"/>
        <v>0.48</v>
      </c>
      <c r="E59" s="310">
        <v>0.37</v>
      </c>
      <c r="F59" s="310">
        <v>0.11</v>
      </c>
      <c r="G59" s="310"/>
      <c r="H59" s="310"/>
      <c r="I59" s="252" t="s">
        <v>84</v>
      </c>
      <c r="J59" s="171"/>
      <c r="K59" s="171"/>
      <c r="L59" s="171"/>
      <c r="M59" s="171">
        <v>0.37</v>
      </c>
      <c r="N59" s="171"/>
      <c r="O59" s="343" t="s">
        <v>121</v>
      </c>
      <c r="P59" s="361">
        <v>0.09</v>
      </c>
      <c r="Q59" s="51"/>
      <c r="T59" s="29"/>
      <c r="U59" s="140">
        <f t="shared" si="28"/>
        <v>0</v>
      </c>
      <c r="V59" s="148">
        <f t="shared" si="29"/>
        <v>0</v>
      </c>
      <c r="W59" s="140">
        <f t="shared" si="30"/>
        <v>0</v>
      </c>
      <c r="X59" s="140">
        <f t="shared" si="31"/>
        <v>0</v>
      </c>
      <c r="Y59" s="140">
        <f t="shared" si="32"/>
        <v>0.48</v>
      </c>
      <c r="Z59" s="140">
        <f t="shared" si="33"/>
        <v>0</v>
      </c>
      <c r="AA59" s="140">
        <f t="shared" si="34"/>
        <v>0</v>
      </c>
      <c r="AB59" s="140">
        <f t="shared" si="35"/>
        <v>0</v>
      </c>
      <c r="AC59" s="140">
        <f t="shared" si="36"/>
        <v>0</v>
      </c>
      <c r="AD59" s="140">
        <f t="shared" si="9"/>
        <v>0</v>
      </c>
      <c r="AE59" s="12"/>
      <c r="AF59" s="12"/>
      <c r="AG59" s="12"/>
      <c r="AH59" s="12"/>
      <c r="AI59" s="12"/>
      <c r="AJ59" s="12"/>
    </row>
    <row r="60" spans="1:36" ht="15" customHeight="1">
      <c r="A60" s="158"/>
      <c r="B60" s="355"/>
      <c r="C60" s="367"/>
      <c r="D60" s="163"/>
      <c r="E60" s="161"/>
      <c r="F60" s="161"/>
      <c r="G60" s="161"/>
      <c r="H60" s="161"/>
      <c r="I60" s="252" t="s">
        <v>108</v>
      </c>
      <c r="J60" s="171"/>
      <c r="K60" s="171"/>
      <c r="L60" s="171"/>
      <c r="M60" s="171">
        <v>0.11</v>
      </c>
      <c r="N60" s="171"/>
      <c r="O60" s="172"/>
      <c r="P60" s="319"/>
      <c r="Q60" s="4"/>
      <c r="T60" s="29"/>
      <c r="U60" s="140">
        <f t="shared" si="28"/>
        <v>0</v>
      </c>
      <c r="V60" s="148">
        <f t="shared" si="29"/>
        <v>0</v>
      </c>
      <c r="W60" s="140">
        <f t="shared" si="30"/>
        <v>0</v>
      </c>
      <c r="X60" s="140">
        <f t="shared" si="31"/>
        <v>0</v>
      </c>
      <c r="Y60" s="140">
        <f t="shared" si="32"/>
        <v>0</v>
      </c>
      <c r="Z60" s="140">
        <f t="shared" si="33"/>
        <v>0</v>
      </c>
      <c r="AA60" s="140">
        <f t="shared" si="34"/>
        <v>0</v>
      </c>
      <c r="AB60" s="140">
        <f t="shared" si="35"/>
        <v>0</v>
      </c>
      <c r="AC60" s="140">
        <f t="shared" si="36"/>
        <v>0</v>
      </c>
      <c r="AD60" s="140">
        <f t="shared" si="9"/>
        <v>0</v>
      </c>
      <c r="AE60" s="12"/>
      <c r="AF60" s="12"/>
      <c r="AG60" s="12"/>
      <c r="AH60" s="12"/>
      <c r="AI60" s="12"/>
      <c r="AJ60" s="12"/>
    </row>
    <row r="61" spans="1:36" ht="15" customHeight="1">
      <c r="A61" s="153"/>
      <c r="B61" s="352" t="s">
        <v>137</v>
      </c>
      <c r="C61" s="99" t="s">
        <v>17</v>
      </c>
      <c r="D61" s="167">
        <f t="shared" si="54"/>
        <v>0</v>
      </c>
      <c r="E61" s="173"/>
      <c r="F61" s="173"/>
      <c r="G61" s="173"/>
      <c r="H61" s="173"/>
      <c r="I61" s="252"/>
      <c r="J61" s="171"/>
      <c r="K61" s="171"/>
      <c r="L61" s="171"/>
      <c r="M61" s="171"/>
      <c r="N61" s="171"/>
      <c r="O61" s="341" t="s">
        <v>85</v>
      </c>
      <c r="P61" s="319"/>
      <c r="Q61" s="4"/>
      <c r="T61" s="29"/>
      <c r="U61" s="140">
        <f t="shared" ref="U61:U62" si="55">IF(C61="plochy bydlení",D61,IF(C61="plochy smíšené obytné",D61,0))</f>
        <v>0</v>
      </c>
      <c r="V61" s="148">
        <f t="shared" ref="V61:V62" si="56">IF(C61="plochy rekreace",D61,0)</f>
        <v>0</v>
      </c>
      <c r="W61" s="140">
        <f t="shared" ref="W61:W62" si="57">IF(C61="plochy technické infrastruktury",D61,0)</f>
        <v>0</v>
      </c>
      <c r="X61" s="140">
        <f t="shared" ref="X61:X62" si="58">IF(C61="plochy občanského vybavení",D61,0)</f>
        <v>0</v>
      </c>
      <c r="Y61" s="140">
        <f t="shared" ref="Y61:Y62" si="59">IF(C61="plochy dopravní infrastruktury",D61,0)</f>
        <v>0</v>
      </c>
      <c r="Z61" s="140">
        <f t="shared" ref="Z61:Z62" si="60">IF(C61="plochy výroby a skladování",D61,0)</f>
        <v>0</v>
      </c>
      <c r="AA61" s="140">
        <f t="shared" ref="AA61:AA62" si="61">IF(C61="plochy zeleně",D61,IF(C61="plochy veřejné zeleně",D61,IF(C61="plochy veřejných prostranství",D61,0)))</f>
        <v>0</v>
      </c>
      <c r="AB61" s="140">
        <f t="shared" ref="AB61:AB62" si="62">IF(C61="plochy vodní a vodohospodářské",D61,0)</f>
        <v>0</v>
      </c>
      <c r="AC61" s="140">
        <f t="shared" ref="AC61:AC62" si="63">IF(C61="plochy lesní",D61,IF(C61="plochy smíš. nezastavěného úz.",D61,0))</f>
        <v>0</v>
      </c>
      <c r="AD61" s="140">
        <f t="shared" ref="AD61:AD62" si="64">IF(C61="plochy těžby",D61,0)</f>
        <v>0</v>
      </c>
      <c r="AE61" s="12"/>
      <c r="AF61" s="12"/>
      <c r="AG61" s="12"/>
      <c r="AH61" s="12"/>
      <c r="AI61" s="12"/>
      <c r="AJ61" s="12"/>
    </row>
    <row r="62" spans="1:36" ht="15" customHeight="1">
      <c r="A62" s="153"/>
      <c r="B62" s="352" t="s">
        <v>126</v>
      </c>
      <c r="C62" s="99" t="s">
        <v>17</v>
      </c>
      <c r="D62" s="167">
        <f t="shared" si="54"/>
        <v>0</v>
      </c>
      <c r="E62" s="173"/>
      <c r="F62" s="173"/>
      <c r="G62" s="173"/>
      <c r="H62" s="173"/>
      <c r="I62" s="252"/>
      <c r="J62" s="171"/>
      <c r="K62" s="171"/>
      <c r="L62" s="171"/>
      <c r="M62" s="171"/>
      <c r="N62" s="171"/>
      <c r="O62" s="172"/>
      <c r="P62" s="319"/>
      <c r="Q62" s="374" t="s">
        <v>131</v>
      </c>
      <c r="T62" s="29"/>
      <c r="U62" s="140">
        <f t="shared" si="55"/>
        <v>0</v>
      </c>
      <c r="V62" s="148">
        <f t="shared" si="56"/>
        <v>0</v>
      </c>
      <c r="W62" s="140">
        <f t="shared" si="57"/>
        <v>0</v>
      </c>
      <c r="X62" s="140">
        <f t="shared" si="58"/>
        <v>0</v>
      </c>
      <c r="Y62" s="140">
        <f t="shared" si="59"/>
        <v>0</v>
      </c>
      <c r="Z62" s="140">
        <f t="shared" si="60"/>
        <v>0</v>
      </c>
      <c r="AA62" s="140">
        <f t="shared" si="61"/>
        <v>0</v>
      </c>
      <c r="AB62" s="140">
        <f t="shared" si="62"/>
        <v>0</v>
      </c>
      <c r="AC62" s="140">
        <f t="shared" si="63"/>
        <v>0</v>
      </c>
      <c r="AD62" s="140">
        <f t="shared" si="64"/>
        <v>0</v>
      </c>
      <c r="AE62" s="12"/>
      <c r="AF62" s="12"/>
      <c r="AG62" s="12"/>
      <c r="AH62" s="12"/>
      <c r="AI62" s="12"/>
      <c r="AJ62" s="12"/>
    </row>
    <row r="63" spans="1:36" ht="15" customHeight="1">
      <c r="A63" s="157"/>
      <c r="B63" s="342" t="s">
        <v>145</v>
      </c>
      <c r="C63" s="168"/>
      <c r="D63" s="364">
        <f>D4+D16+D28+D46+D50-D58-D59</f>
        <v>128.10580000000002</v>
      </c>
      <c r="E63" s="365">
        <f>SUM(E5:E60)-E58-E59</f>
        <v>104.0938</v>
      </c>
      <c r="F63" s="365">
        <f>SUM(F5:F60)-F58-F59</f>
        <v>23.617899999999999</v>
      </c>
      <c r="G63" s="365">
        <f>SUM(G5:G60)-G58-G59</f>
        <v>0.39410000000000001</v>
      </c>
      <c r="H63" s="364">
        <f>H4+H16+H28+H46+H50</f>
        <v>0.74720000000000009</v>
      </c>
      <c r="I63" s="366"/>
      <c r="J63" s="365">
        <f>SUM(J5:J60)-J58-J59-J60</f>
        <v>1.7292000000000001</v>
      </c>
      <c r="K63" s="365">
        <f>SUM(K5:K60)-K58-K59-K60</f>
        <v>16.816999999999997</v>
      </c>
      <c r="L63" s="365">
        <f>SUM(L5:L60)-L58-L59-L60</f>
        <v>47.602599999999995</v>
      </c>
      <c r="M63" s="365">
        <f>SUM(M5:M60)-M58-M59-M60</f>
        <v>60.562999999999995</v>
      </c>
      <c r="N63" s="365">
        <f>SUM(N5:N60)-N58-N59-N60</f>
        <v>1.3940000000000001</v>
      </c>
      <c r="O63" s="169"/>
      <c r="P63" s="362">
        <f>SUM(P50,P46,P28,P16,P11,P12,P14)-E58-E59</f>
        <v>123.76409999999998</v>
      </c>
      <c r="Q63" s="353">
        <f>SUM(J63:N63)</f>
        <v>128.10579999999999</v>
      </c>
      <c r="R63" s="2" t="s">
        <v>8</v>
      </c>
      <c r="T63" s="368">
        <f>SUM(U63:AD63)-D58-D59</f>
        <v>128.10580000000002</v>
      </c>
      <c r="U63" s="141">
        <f>SUM(U5:U62)</f>
        <v>2.4744999999999999</v>
      </c>
      <c r="V63" s="141">
        <f t="shared" ref="V63:AD63" si="65">SUM(V5:V62)</f>
        <v>0</v>
      </c>
      <c r="W63" s="141">
        <f t="shared" si="65"/>
        <v>0</v>
      </c>
      <c r="X63" s="141">
        <f t="shared" si="65"/>
        <v>0</v>
      </c>
      <c r="Y63" s="141">
        <f t="shared" si="65"/>
        <v>2.012</v>
      </c>
      <c r="Z63" s="141">
        <f t="shared" si="65"/>
        <v>2.7244000000000002</v>
      </c>
      <c r="AA63" s="141">
        <f t="shared" si="65"/>
        <v>0</v>
      </c>
      <c r="AB63" s="141">
        <f t="shared" si="65"/>
        <v>0</v>
      </c>
      <c r="AC63" s="141">
        <f t="shared" si="65"/>
        <v>84.168000000000006</v>
      </c>
      <c r="AD63" s="141">
        <f t="shared" si="65"/>
        <v>38.136899999999997</v>
      </c>
      <c r="AE63" s="12"/>
      <c r="AF63" s="12"/>
      <c r="AG63" s="12"/>
      <c r="AH63" s="12"/>
      <c r="AI63" s="12"/>
      <c r="AJ63" s="12"/>
    </row>
    <row r="64" spans="1:36" ht="15" customHeight="1">
      <c r="B64" s="94"/>
      <c r="C64" s="119" t="s">
        <v>31</v>
      </c>
      <c r="D64" s="108">
        <v>100</v>
      </c>
      <c r="E64" s="109">
        <f>(E63/$D$63)*100</f>
        <v>81.256117989973902</v>
      </c>
      <c r="F64" s="109">
        <f t="shared" ref="F64:N64" si="66">(F63/$D$63)*100</f>
        <v>18.436245665691946</v>
      </c>
      <c r="G64" s="109">
        <f t="shared" si="66"/>
        <v>0.30763634433413628</v>
      </c>
      <c r="H64" s="109"/>
      <c r="I64" s="109"/>
      <c r="J64" s="109">
        <f t="shared" si="66"/>
        <v>1.3498217879284153</v>
      </c>
      <c r="K64" s="109">
        <f t="shared" si="66"/>
        <v>13.127430608137958</v>
      </c>
      <c r="L64" s="109">
        <f t="shared" si="66"/>
        <v>37.158817165186889</v>
      </c>
      <c r="M64" s="109">
        <f t="shared" si="66"/>
        <v>47.275767373530307</v>
      </c>
      <c r="N64" s="109">
        <f t="shared" si="66"/>
        <v>1.0881630652164072</v>
      </c>
      <c r="O64" s="98"/>
      <c r="P64" s="389"/>
      <c r="Q64" s="353">
        <f>SUM(E63:G63)</f>
        <v>128.10580000000002</v>
      </c>
      <c r="R64" s="2" t="s">
        <v>9</v>
      </c>
      <c r="T64" s="368">
        <f>SUM(U64:AD64)-Y64+Y67</f>
        <v>0.99999999999999989</v>
      </c>
      <c r="U64" s="322">
        <f>U63/$T$63</f>
        <v>1.9316065314763264E-2</v>
      </c>
      <c r="V64" s="322">
        <f t="shared" ref="V64:AC64" si="67">V63/$T$63</f>
        <v>0</v>
      </c>
      <c r="W64" s="322">
        <f t="shared" si="67"/>
        <v>0</v>
      </c>
      <c r="X64" s="322">
        <f t="shared" si="67"/>
        <v>0</v>
      </c>
      <c r="Y64" s="322">
        <f t="shared" si="67"/>
        <v>1.5705768200971384E-2</v>
      </c>
      <c r="Z64" s="322">
        <f t="shared" si="67"/>
        <v>2.1266796663382923E-2</v>
      </c>
      <c r="AA64" s="322">
        <f t="shared" si="67"/>
        <v>0</v>
      </c>
      <c r="AB64" s="322">
        <f t="shared" si="67"/>
        <v>0</v>
      </c>
      <c r="AC64" s="322">
        <f t="shared" si="67"/>
        <v>0.65701943237542715</v>
      </c>
      <c r="AD64" s="322">
        <f t="shared" ref="AD64" si="68">AD63/$T$63</f>
        <v>0.2976984648626369</v>
      </c>
      <c r="AE64" s="12"/>
      <c r="AF64" s="12"/>
      <c r="AG64" s="12"/>
      <c r="AH64" s="12"/>
      <c r="AI64" s="12"/>
      <c r="AJ64" s="12"/>
    </row>
    <row r="65" spans="2:36" ht="15" customHeight="1">
      <c r="B65" s="94"/>
      <c r="C65" s="98"/>
      <c r="D65" s="95"/>
      <c r="E65" s="96"/>
      <c r="F65" s="96"/>
      <c r="G65" s="96"/>
      <c r="H65" s="96"/>
      <c r="I65" s="235"/>
      <c r="J65" s="97"/>
      <c r="K65" s="97"/>
      <c r="L65" s="97"/>
      <c r="M65" s="97"/>
      <c r="N65" s="97"/>
      <c r="O65" s="98"/>
      <c r="P65" s="389">
        <f>P53+P55+P59+P18+P22</f>
        <v>24.557099999999998</v>
      </c>
      <c r="Q65" s="391" t="s">
        <v>155</v>
      </c>
      <c r="T65" s="302"/>
      <c r="U65" s="140"/>
      <c r="V65" s="148"/>
      <c r="W65" s="140"/>
      <c r="X65" s="140"/>
      <c r="Y65" s="140"/>
      <c r="Z65" s="140"/>
      <c r="AA65" s="300"/>
      <c r="AB65" s="299"/>
      <c r="AC65" s="140"/>
      <c r="AD65" s="12"/>
      <c r="AE65" s="12"/>
      <c r="AF65" s="12"/>
      <c r="AG65" s="12"/>
      <c r="AH65" s="12"/>
      <c r="AI65" s="12"/>
      <c r="AJ65" s="12"/>
    </row>
    <row r="66" spans="2:36" ht="15" customHeight="1">
      <c r="B66" s="326"/>
      <c r="C66" s="119"/>
      <c r="D66" s="321"/>
      <c r="E66" s="109"/>
      <c r="F66" s="109"/>
      <c r="G66" s="109"/>
      <c r="H66" s="109"/>
      <c r="I66" s="238"/>
      <c r="J66" s="109"/>
      <c r="K66" s="109"/>
      <c r="L66" s="109"/>
      <c r="M66" s="109"/>
      <c r="N66" s="109"/>
      <c r="O66" s="110"/>
      <c r="P66" s="388">
        <f>P18+P22</f>
        <v>24.207100000000001</v>
      </c>
      <c r="Q66" s="390" t="s">
        <v>154</v>
      </c>
      <c r="R66" s="194"/>
      <c r="S66" s="53"/>
      <c r="T66" s="63"/>
      <c r="U66" s="142"/>
      <c r="V66" s="148"/>
      <c r="W66" s="142"/>
      <c r="X66" s="142"/>
      <c r="Y66" s="142">
        <f>Y63-D59-D58</f>
        <v>0.60199999999999998</v>
      </c>
      <c r="Z66" s="142" t="s">
        <v>151</v>
      </c>
      <c r="AA66" s="71"/>
      <c r="AB66" s="142"/>
      <c r="AC66" s="142"/>
      <c r="AD66" s="71"/>
      <c r="AE66" s="71"/>
      <c r="AF66" s="71"/>
      <c r="AG66" s="12"/>
      <c r="AH66" s="12"/>
      <c r="AI66" s="12"/>
      <c r="AJ66" s="12"/>
    </row>
    <row r="67" spans="2:36" ht="15" customHeight="1">
      <c r="B67" s="112" t="s">
        <v>146</v>
      </c>
      <c r="C67" s="119"/>
      <c r="D67" s="108"/>
      <c r="E67" s="109"/>
      <c r="F67" s="109"/>
      <c r="G67" s="109"/>
      <c r="H67" s="109"/>
      <c r="I67" s="238"/>
      <c r="J67" s="109"/>
      <c r="K67" s="109"/>
      <c r="L67" s="109"/>
      <c r="M67" s="109"/>
      <c r="N67" s="109"/>
      <c r="O67" s="110"/>
      <c r="P67" s="388">
        <f>P65-P66</f>
        <v>0.34999999999999787</v>
      </c>
      <c r="Q67" s="390" t="s">
        <v>156</v>
      </c>
      <c r="R67" s="194"/>
      <c r="S67" s="53"/>
      <c r="T67" s="63"/>
      <c r="U67" s="142"/>
      <c r="V67" s="148"/>
      <c r="W67" s="142"/>
      <c r="X67" s="142"/>
      <c r="Y67" s="322">
        <f>Y66/T63</f>
        <v>4.6992407837896481E-3</v>
      </c>
      <c r="Z67" s="142"/>
      <c r="AA67" s="71"/>
      <c r="AB67" s="142"/>
      <c r="AC67" s="142"/>
      <c r="AD67" s="71"/>
      <c r="AE67" s="71"/>
      <c r="AF67" s="71"/>
      <c r="AG67" s="12"/>
      <c r="AH67" s="12"/>
      <c r="AI67" s="12"/>
      <c r="AJ67" s="12"/>
    </row>
    <row r="68" spans="2:36" ht="15" customHeight="1">
      <c r="B68" s="112"/>
      <c r="C68" s="109" t="s">
        <v>148</v>
      </c>
      <c r="D68" s="109"/>
      <c r="E68" s="109"/>
      <c r="F68" s="109"/>
      <c r="G68" s="109"/>
      <c r="H68" s="109"/>
      <c r="I68" s="238"/>
      <c r="J68" s="109"/>
      <c r="K68" s="109"/>
      <c r="L68" s="109"/>
      <c r="M68" s="109"/>
      <c r="N68" s="109"/>
      <c r="O68" s="110"/>
      <c r="Q68" s="193"/>
      <c r="R68" s="194"/>
      <c r="S68" s="53"/>
      <c r="T68" s="63"/>
      <c r="U68" s="142"/>
      <c r="V68" s="148"/>
      <c r="W68" s="142"/>
      <c r="X68" s="142"/>
      <c r="Y68" s="142"/>
      <c r="Z68" s="142"/>
      <c r="AA68" s="71"/>
      <c r="AB68" s="142"/>
      <c r="AC68" s="142"/>
      <c r="AD68" s="71"/>
      <c r="AE68" s="71"/>
      <c r="AF68" s="71"/>
      <c r="AG68" s="12"/>
      <c r="AH68" s="12"/>
      <c r="AI68" s="12"/>
      <c r="AJ68" s="12"/>
    </row>
    <row r="69" spans="2:36" ht="8.25" customHeight="1">
      <c r="B69" s="112"/>
      <c r="C69" s="109"/>
      <c r="D69" s="109"/>
      <c r="E69" s="109"/>
      <c r="F69" s="109"/>
      <c r="G69" s="109"/>
      <c r="H69" s="109"/>
      <c r="I69" s="238"/>
      <c r="J69" s="109"/>
      <c r="K69" s="109"/>
      <c r="L69" s="109"/>
      <c r="M69" s="109"/>
      <c r="N69" s="109"/>
      <c r="O69" s="110"/>
      <c r="Q69" s="193"/>
      <c r="R69" s="194"/>
      <c r="S69" s="53"/>
      <c r="T69" s="63"/>
      <c r="U69" s="142"/>
      <c r="V69" s="148"/>
      <c r="W69" s="142"/>
      <c r="X69" s="142"/>
      <c r="Y69" s="142"/>
      <c r="Z69" s="142"/>
      <c r="AA69" s="71"/>
      <c r="AB69" s="142"/>
      <c r="AC69" s="142"/>
      <c r="AD69" s="71"/>
      <c r="AE69" s="71"/>
      <c r="AF69" s="71"/>
      <c r="AG69" s="12"/>
      <c r="AH69" s="12"/>
      <c r="AI69" s="12"/>
      <c r="AJ69" s="12"/>
    </row>
    <row r="70" spans="2:36" ht="15" customHeight="1">
      <c r="B70" s="112" t="s">
        <v>135</v>
      </c>
      <c r="C70" s="119"/>
      <c r="D70" s="108"/>
      <c r="E70" s="109"/>
      <c r="F70" s="109"/>
      <c r="G70" s="109"/>
      <c r="H70" s="109"/>
      <c r="I70" s="238"/>
      <c r="J70" s="109"/>
      <c r="K70" s="109"/>
      <c r="L70" s="109"/>
      <c r="M70" s="109"/>
      <c r="N70" s="109"/>
      <c r="O70" s="110"/>
      <c r="Q70" s="193"/>
      <c r="R70" s="194"/>
      <c r="S70" s="53"/>
      <c r="T70" s="63"/>
      <c r="U70" s="142"/>
      <c r="V70" s="148"/>
      <c r="W70" s="142"/>
      <c r="X70" s="142"/>
      <c r="Y70" s="142"/>
      <c r="Z70" s="142"/>
      <c r="AA70" s="71"/>
      <c r="AB70" s="142"/>
      <c r="AC70" s="142"/>
      <c r="AD70" s="71"/>
      <c r="AE70" s="71"/>
      <c r="AF70" s="71"/>
      <c r="AG70" s="12"/>
      <c r="AH70" s="12"/>
      <c r="AI70" s="12"/>
      <c r="AJ70" s="12"/>
    </row>
    <row r="71" spans="2:36" ht="15" customHeight="1">
      <c r="B71" s="112"/>
      <c r="C71" s="144" t="s">
        <v>139</v>
      </c>
      <c r="D71" s="4"/>
      <c r="E71" s="4"/>
      <c r="F71" s="356" t="s">
        <v>134</v>
      </c>
      <c r="G71" s="4"/>
      <c r="H71" s="109"/>
      <c r="I71" s="238"/>
      <c r="J71" s="109"/>
      <c r="K71" s="109"/>
      <c r="L71" s="109"/>
      <c r="M71" s="109"/>
      <c r="N71" s="109"/>
      <c r="O71" s="110"/>
      <c r="Q71" s="373">
        <f>D59+D58+D52</f>
        <v>1.98</v>
      </c>
      <c r="R71" s="194"/>
      <c r="S71" s="53"/>
      <c r="T71" s="63"/>
      <c r="U71" s="142"/>
      <c r="V71" s="148"/>
      <c r="W71" s="142"/>
      <c r="X71" s="142"/>
      <c r="Y71" s="142"/>
      <c r="Z71" s="142"/>
      <c r="AA71" s="71"/>
      <c r="AB71" s="142"/>
      <c r="AC71" s="142"/>
      <c r="AD71" s="71"/>
      <c r="AE71" s="71"/>
      <c r="AF71" s="71"/>
      <c r="AG71" s="12"/>
      <c r="AH71" s="12"/>
      <c r="AI71" s="12"/>
      <c r="AJ71" s="12"/>
    </row>
    <row r="72" spans="2:36" ht="15" customHeight="1">
      <c r="B72" s="112"/>
      <c r="C72" s="326" t="s">
        <v>142</v>
      </c>
      <c r="D72" s="4"/>
      <c r="E72" s="4"/>
      <c r="F72" s="356" t="s">
        <v>134</v>
      </c>
      <c r="G72" s="4"/>
      <c r="H72" s="109"/>
      <c r="I72" s="238"/>
      <c r="J72" s="109"/>
      <c r="K72" s="109"/>
      <c r="L72" s="109"/>
      <c r="M72" s="109"/>
      <c r="N72" s="109"/>
      <c r="O72" s="110"/>
      <c r="Q72" s="193"/>
      <c r="R72" s="194"/>
      <c r="S72" s="53"/>
      <c r="T72" s="63"/>
      <c r="U72" s="142"/>
      <c r="V72" s="148"/>
      <c r="W72" s="142"/>
      <c r="X72" s="142"/>
      <c r="Y72" s="142"/>
      <c r="Z72" s="142"/>
      <c r="AA72" s="71"/>
      <c r="AB72" s="142"/>
      <c r="AC72" s="142"/>
      <c r="AD72" s="71"/>
      <c r="AE72" s="71"/>
      <c r="AF72" s="71"/>
      <c r="AG72" s="12"/>
      <c r="AH72" s="12"/>
      <c r="AI72" s="12"/>
      <c r="AJ72" s="12"/>
    </row>
    <row r="73" spans="2:36" ht="15" customHeight="1">
      <c r="B73" s="112"/>
      <c r="C73" s="326" t="s">
        <v>140</v>
      </c>
      <c r="D73" s="4"/>
      <c r="E73" s="4"/>
      <c r="F73" s="356" t="s">
        <v>134</v>
      </c>
      <c r="G73" s="4"/>
      <c r="H73" s="109"/>
      <c r="I73" s="238"/>
      <c r="J73" s="109"/>
      <c r="K73" s="109"/>
      <c r="L73" s="109"/>
      <c r="M73" s="109"/>
      <c r="N73" s="109"/>
      <c r="O73" s="110"/>
      <c r="Q73" s="193"/>
      <c r="R73" s="194"/>
      <c r="S73" s="53"/>
      <c r="T73" s="63"/>
      <c r="U73" s="142"/>
      <c r="V73" s="148"/>
      <c r="W73" s="142"/>
      <c r="X73" s="142"/>
      <c r="Y73" s="142"/>
      <c r="Z73" s="142"/>
      <c r="AA73" s="71"/>
      <c r="AB73" s="142"/>
      <c r="AC73" s="142"/>
      <c r="AD73" s="71"/>
      <c r="AE73" s="71"/>
      <c r="AF73" s="71"/>
      <c r="AG73" s="12"/>
      <c r="AH73" s="12"/>
      <c r="AI73" s="12"/>
      <c r="AJ73" s="12"/>
    </row>
    <row r="74" spans="2:36" ht="15" customHeight="1">
      <c r="B74" s="112"/>
      <c r="C74" s="144" t="s">
        <v>138</v>
      </c>
      <c r="D74" s="4"/>
      <c r="E74" s="4"/>
      <c r="F74" s="356" t="s">
        <v>134</v>
      </c>
      <c r="G74" s="4"/>
      <c r="H74" s="109"/>
      <c r="I74" s="238"/>
      <c r="J74" s="109"/>
      <c r="K74" s="109"/>
      <c r="L74" s="109"/>
      <c r="M74" s="109"/>
      <c r="N74" s="109"/>
      <c r="O74" s="110"/>
      <c r="Q74" s="193"/>
      <c r="R74" s="194"/>
      <c r="S74" s="53"/>
      <c r="T74" s="63"/>
      <c r="U74" s="142"/>
      <c r="V74" s="148"/>
      <c r="W74" s="142"/>
      <c r="X74" s="142"/>
      <c r="Y74" s="142"/>
      <c r="Z74" s="142"/>
      <c r="AA74" s="71"/>
      <c r="AB74" s="142"/>
      <c r="AC74" s="142"/>
      <c r="AD74" s="71"/>
      <c r="AE74" s="71"/>
      <c r="AF74" s="71"/>
      <c r="AG74" s="12"/>
      <c r="AH74" s="12"/>
      <c r="AI74" s="12"/>
      <c r="AJ74" s="12"/>
    </row>
    <row r="75" spans="2:36" ht="15" customHeight="1">
      <c r="B75" s="112"/>
      <c r="C75" s="144" t="s">
        <v>141</v>
      </c>
      <c r="D75" s="4"/>
      <c r="E75" s="4"/>
      <c r="F75" s="356" t="s">
        <v>136</v>
      </c>
      <c r="G75" s="4"/>
      <c r="H75" s="109"/>
      <c r="I75" s="238"/>
      <c r="J75" s="109"/>
      <c r="K75" s="109"/>
      <c r="L75" s="109"/>
      <c r="M75" s="109"/>
      <c r="N75" s="109"/>
      <c r="O75" s="110"/>
      <c r="Q75" s="193"/>
      <c r="R75" s="194"/>
      <c r="S75" s="53"/>
      <c r="T75" s="63"/>
      <c r="U75" s="142"/>
      <c r="V75" s="148"/>
      <c r="W75" s="142"/>
      <c r="X75" s="142"/>
      <c r="Y75" s="142"/>
      <c r="Z75" s="142"/>
      <c r="AA75" s="71"/>
      <c r="AB75" s="142"/>
      <c r="AC75" s="142"/>
      <c r="AD75" s="71"/>
      <c r="AE75" s="71"/>
      <c r="AF75" s="71"/>
      <c r="AG75" s="12"/>
      <c r="AH75" s="12"/>
      <c r="AI75" s="12"/>
      <c r="AJ75" s="12"/>
    </row>
    <row r="76" spans="2:36" ht="15" customHeight="1">
      <c r="B76" s="112"/>
      <c r="C76" s="119"/>
      <c r="D76" s="108"/>
      <c r="E76" s="109"/>
      <c r="F76" s="109"/>
      <c r="G76" s="109"/>
      <c r="H76" s="109"/>
      <c r="I76" s="238"/>
      <c r="J76" s="109"/>
      <c r="K76" s="109"/>
      <c r="L76" s="109"/>
      <c r="M76" s="109"/>
      <c r="N76" s="109"/>
      <c r="O76" s="110"/>
      <c r="Q76" s="193"/>
      <c r="R76" s="194"/>
      <c r="S76" s="53"/>
      <c r="T76" s="63"/>
      <c r="U76" s="142"/>
      <c r="V76" s="148"/>
      <c r="W76" s="142"/>
      <c r="X76" s="142"/>
      <c r="Y76" s="142"/>
      <c r="Z76" s="142"/>
      <c r="AA76" s="71"/>
      <c r="AB76" s="142"/>
      <c r="AC76" s="142"/>
      <c r="AD76" s="71"/>
      <c r="AE76" s="71"/>
      <c r="AF76" s="71"/>
      <c r="AG76" s="12"/>
      <c r="AH76" s="12"/>
      <c r="AI76" s="12"/>
      <c r="AJ76" s="12"/>
    </row>
    <row r="77" spans="2:36" ht="15" customHeight="1">
      <c r="B77" s="316" t="s">
        <v>130</v>
      </c>
      <c r="C77" s="119"/>
      <c r="D77" s="110"/>
      <c r="E77" s="109"/>
      <c r="F77" s="109"/>
      <c r="G77" s="109"/>
      <c r="H77" s="109"/>
      <c r="I77" s="238"/>
      <c r="J77" s="109"/>
      <c r="K77" s="109"/>
      <c r="L77" s="109"/>
      <c r="M77" s="109"/>
      <c r="N77" s="109"/>
      <c r="O77" s="110"/>
      <c r="Q77" s="193"/>
      <c r="R77" s="194"/>
      <c r="S77" s="329"/>
      <c r="T77" s="63"/>
      <c r="U77" s="142"/>
      <c r="V77" s="148"/>
      <c r="W77" s="142"/>
      <c r="X77" s="142"/>
      <c r="Y77" s="142"/>
      <c r="Z77" s="142"/>
      <c r="AA77" s="71"/>
      <c r="AB77" s="142"/>
      <c r="AC77" s="142"/>
      <c r="AD77" s="71"/>
      <c r="AE77" s="71"/>
      <c r="AF77" s="71"/>
      <c r="AG77" s="12"/>
      <c r="AH77" s="12"/>
      <c r="AI77" s="12"/>
      <c r="AJ77" s="12"/>
    </row>
    <row r="78" spans="2:36" ht="15" customHeight="1">
      <c r="B78" s="112"/>
      <c r="D78" s="110"/>
      <c r="E78" s="109"/>
      <c r="F78" s="316" t="s">
        <v>78</v>
      </c>
      <c r="G78" s="109"/>
      <c r="H78" s="109"/>
      <c r="I78" s="354">
        <f>P63</f>
        <v>123.76409999999998</v>
      </c>
      <c r="J78" s="284" t="s">
        <v>76</v>
      </c>
      <c r="K78" s="324"/>
      <c r="L78" s="109"/>
      <c r="M78" s="109"/>
      <c r="N78" s="109"/>
      <c r="O78" s="110"/>
      <c r="Q78" s="193"/>
      <c r="R78" s="194"/>
      <c r="S78" s="53"/>
      <c r="T78" s="63"/>
      <c r="U78" s="142"/>
      <c r="V78" s="148"/>
      <c r="W78" s="142"/>
      <c r="X78" s="142"/>
      <c r="Y78" s="142"/>
      <c r="Z78" s="142"/>
      <c r="AA78" s="71"/>
      <c r="AB78" s="142"/>
      <c r="AC78" s="142"/>
      <c r="AD78" s="71"/>
      <c r="AE78" s="71"/>
      <c r="AF78" s="71"/>
      <c r="AG78" s="12"/>
      <c r="AH78" s="12"/>
      <c r="AI78" s="12"/>
      <c r="AJ78" s="12"/>
    </row>
    <row r="79" spans="2:36" ht="15" customHeight="1">
      <c r="B79" s="107"/>
      <c r="C79" s="119"/>
      <c r="D79" s="321"/>
      <c r="E79" s="109"/>
      <c r="F79" s="316" t="s">
        <v>77</v>
      </c>
      <c r="G79" s="284"/>
      <c r="H79" s="109"/>
      <c r="I79" s="325">
        <f>P11+P12+P14</f>
        <v>0.74720000000000009</v>
      </c>
      <c r="J79" s="284" t="s">
        <v>76</v>
      </c>
      <c r="K79" s="327"/>
      <c r="L79" s="109"/>
      <c r="M79" s="109"/>
      <c r="N79" s="109"/>
      <c r="O79" s="110"/>
      <c r="Q79" s="193"/>
      <c r="R79" s="4"/>
      <c r="S79" s="53"/>
      <c r="T79" s="63"/>
      <c r="U79" s="142"/>
      <c r="V79" s="148"/>
      <c r="W79" s="142"/>
      <c r="X79" s="142"/>
      <c r="Y79" s="142"/>
      <c r="Z79" s="142"/>
      <c r="AA79" s="71"/>
      <c r="AB79" s="142"/>
      <c r="AC79" s="142"/>
      <c r="AD79" s="71"/>
      <c r="AE79" s="71"/>
      <c r="AF79" s="71"/>
      <c r="AG79" s="12"/>
      <c r="AH79" s="12"/>
      <c r="AI79" s="12"/>
      <c r="AJ79" s="12"/>
    </row>
    <row r="80" spans="2:36" ht="15" customHeight="1">
      <c r="B80" s="363" t="s">
        <v>157</v>
      </c>
      <c r="C80" s="196"/>
      <c r="D80" s="108"/>
      <c r="E80" s="109"/>
      <c r="F80" s="109"/>
      <c r="G80" s="109"/>
      <c r="H80" s="109"/>
      <c r="I80" s="238"/>
      <c r="J80" s="109"/>
      <c r="K80" s="109"/>
      <c r="L80" s="109"/>
      <c r="M80" s="109"/>
      <c r="N80" s="109"/>
      <c r="O80" s="110"/>
      <c r="Q80" s="193"/>
      <c r="R80" s="4"/>
      <c r="S80" s="53"/>
      <c r="T80" s="63"/>
      <c r="U80" s="142"/>
      <c r="V80" s="148"/>
      <c r="W80" s="142"/>
      <c r="X80" s="142"/>
      <c r="Y80" s="142"/>
      <c r="Z80" s="142"/>
      <c r="AA80" s="71"/>
      <c r="AB80" s="142"/>
      <c r="AC80" s="142"/>
      <c r="AD80" s="71"/>
      <c r="AE80" s="71"/>
      <c r="AF80" s="71"/>
      <c r="AG80" s="12"/>
      <c r="AH80" s="12"/>
      <c r="AI80" s="12"/>
      <c r="AJ80" s="12"/>
    </row>
    <row r="81" spans="2:16" ht="15" customHeight="1">
      <c r="B81" s="4"/>
      <c r="C81" s="2"/>
      <c r="D81" s="54"/>
      <c r="E81" s="4"/>
      <c r="F81" s="4"/>
      <c r="G81" s="4"/>
      <c r="H81" s="4"/>
      <c r="I81" s="240"/>
      <c r="J81" s="4"/>
      <c r="K81" s="4"/>
      <c r="L81" s="4"/>
      <c r="M81" s="4"/>
      <c r="N81" s="4"/>
      <c r="O81" s="4"/>
    </row>
    <row r="82" spans="2:16" ht="15" customHeight="1">
      <c r="B82" s="4"/>
      <c r="C82" s="2"/>
      <c r="D82" s="54"/>
      <c r="E82" s="4"/>
      <c r="F82" s="4"/>
      <c r="G82" s="4"/>
      <c r="H82" s="114"/>
      <c r="I82" s="239"/>
      <c r="J82" s="4"/>
      <c r="K82" s="4"/>
      <c r="L82" s="4"/>
      <c r="M82" s="4"/>
      <c r="N82" s="4"/>
      <c r="O82" s="4"/>
    </row>
    <row r="83" spans="2:16" ht="15" customHeight="1">
      <c r="B83" s="4"/>
      <c r="C83" s="2"/>
      <c r="D83" s="54"/>
      <c r="E83" s="4"/>
      <c r="F83" s="4"/>
      <c r="G83" s="4"/>
      <c r="H83" s="114"/>
      <c r="I83" s="239"/>
      <c r="J83" s="4"/>
      <c r="K83" s="4"/>
      <c r="L83" s="4"/>
      <c r="M83" s="4" t="s">
        <v>80</v>
      </c>
      <c r="N83" s="4"/>
      <c r="O83" s="4"/>
    </row>
    <row r="84" spans="2:16" ht="15" customHeight="1">
      <c r="B84" s="112" t="s">
        <v>52</v>
      </c>
      <c r="C84" s="2"/>
      <c r="D84" s="54"/>
      <c r="E84" s="4"/>
      <c r="F84" s="4"/>
      <c r="G84" s="4"/>
      <c r="H84" s="114"/>
      <c r="I84" s="239"/>
      <c r="J84" s="4"/>
      <c r="K84" s="4"/>
      <c r="L84" s="4"/>
      <c r="M84" s="371">
        <f>D50+D46+D28+D16-D58-D59</f>
        <v>122.90689999999999</v>
      </c>
      <c r="N84" s="4" t="s">
        <v>75</v>
      </c>
      <c r="O84" s="4"/>
      <c r="P84" s="372">
        <f>M84/D63</f>
        <v>0.95941713802185369</v>
      </c>
    </row>
    <row r="85" spans="2:16" ht="15" customHeight="1">
      <c r="B85" s="112" t="s">
        <v>48</v>
      </c>
      <c r="C85" s="2"/>
      <c r="D85" s="110" t="s">
        <v>51</v>
      </c>
      <c r="E85" s="297"/>
      <c r="F85" s="297"/>
      <c r="G85" s="4"/>
      <c r="H85" s="4"/>
      <c r="I85" s="240"/>
      <c r="J85" s="4"/>
      <c r="K85" s="4"/>
      <c r="L85" s="4"/>
      <c r="M85" s="369">
        <f>D4</f>
        <v>5.1989000000000001</v>
      </c>
      <c r="N85" s="4" t="s">
        <v>149</v>
      </c>
      <c r="O85" s="4"/>
      <c r="P85" s="372">
        <f>M85/D63</f>
        <v>4.0582861978146187E-2</v>
      </c>
    </row>
    <row r="86" spans="2:16" ht="15" customHeight="1">
      <c r="B86" s="107"/>
      <c r="C86" s="2"/>
      <c r="D86" s="110" t="s">
        <v>49</v>
      </c>
      <c r="E86" s="297"/>
      <c r="F86" s="297"/>
      <c r="G86" s="4"/>
      <c r="H86" s="4"/>
      <c r="I86" s="240"/>
      <c r="J86" s="4"/>
      <c r="K86" s="4"/>
      <c r="L86" s="4"/>
      <c r="M86" s="370">
        <f>SUM(M84:M85)</f>
        <v>128.10579999999999</v>
      </c>
      <c r="N86" s="4"/>
      <c r="O86" s="4"/>
    </row>
    <row r="87" spans="2:16" ht="15" customHeight="1">
      <c r="B87" s="112" t="s">
        <v>50</v>
      </c>
      <c r="C87" s="2"/>
      <c r="D87" s="54"/>
      <c r="E87" s="297"/>
      <c r="F87" s="297"/>
      <c r="G87" s="4"/>
      <c r="H87" s="4"/>
      <c r="I87" s="240"/>
      <c r="J87" s="4"/>
      <c r="K87" s="4"/>
      <c r="L87" s="4"/>
      <c r="M87" s="4"/>
      <c r="N87" s="4"/>
      <c r="O87" s="4"/>
    </row>
    <row r="88" spans="2:16" ht="15" customHeight="1">
      <c r="B88" s="112" t="s">
        <v>67</v>
      </c>
      <c r="C88" s="2"/>
      <c r="D88" s="54"/>
      <c r="E88" s="297"/>
      <c r="F88" s="297"/>
      <c r="G88" s="4"/>
      <c r="H88" s="4"/>
      <c r="I88" s="240"/>
      <c r="J88" s="4"/>
      <c r="K88" s="4"/>
      <c r="L88" s="4"/>
      <c r="M88" s="4"/>
      <c r="N88" s="4"/>
      <c r="O88" s="4"/>
    </row>
    <row r="89" spans="2:16" ht="15" customHeight="1">
      <c r="B89" s="4" t="s">
        <v>64</v>
      </c>
      <c r="C89" s="2"/>
      <c r="D89" s="295"/>
      <c r="E89" s="4" t="s">
        <v>127</v>
      </c>
      <c r="F89" s="4" t="s">
        <v>128</v>
      </c>
      <c r="G89" s="297" t="s">
        <v>65</v>
      </c>
      <c r="H89" s="297" t="s">
        <v>66</v>
      </c>
      <c r="I89" s="240"/>
      <c r="J89" s="4"/>
      <c r="K89" s="1"/>
      <c r="L89" s="4"/>
      <c r="M89" s="4"/>
      <c r="N89" s="4"/>
      <c r="O89" s="4"/>
    </row>
    <row r="90" spans="2:16" ht="15" customHeight="1">
      <c r="B90" s="4" t="s">
        <v>59</v>
      </c>
      <c r="C90" s="2" t="s">
        <v>60</v>
      </c>
      <c r="D90" s="349">
        <f>F90+E90</f>
        <v>112.51519999999999</v>
      </c>
      <c r="E90" s="346">
        <f>3.0968+83.47</f>
        <v>86.566800000000001</v>
      </c>
      <c r="F90" s="345">
        <f>21.9358+4.0126</f>
        <v>25.948399999999999</v>
      </c>
      <c r="G90" s="296">
        <f>D90/D95</f>
        <v>9.007151352455213E-2</v>
      </c>
      <c r="H90" s="4"/>
      <c r="I90" s="4"/>
      <c r="J90" s="4"/>
      <c r="K90" s="328"/>
      <c r="L90" s="240" t="s">
        <v>79</v>
      </c>
      <c r="M90" s="4"/>
      <c r="N90" s="4"/>
      <c r="O90" s="4"/>
    </row>
    <row r="91" spans="2:16" ht="15" customHeight="1">
      <c r="B91" s="4"/>
      <c r="C91" s="2" t="s">
        <v>1</v>
      </c>
      <c r="D91" s="349">
        <f t="shared" ref="D91:D95" si="69">F91+E91</f>
        <v>137.84989999999999</v>
      </c>
      <c r="E91" s="346">
        <v>83.414299999999997</v>
      </c>
      <c r="F91" s="345">
        <v>54.435600000000001</v>
      </c>
      <c r="G91" s="296">
        <f>D91/D95</f>
        <v>0.11035263797431955</v>
      </c>
      <c r="H91" s="296">
        <f>D91/D94</f>
        <v>0.63690277904193293</v>
      </c>
      <c r="I91" s="240"/>
      <c r="J91" s="4"/>
      <c r="K91" s="4"/>
      <c r="L91" s="4"/>
      <c r="M91" s="4"/>
      <c r="N91" s="4"/>
      <c r="O91" s="4"/>
    </row>
    <row r="92" spans="2:16" ht="15" customHeight="1">
      <c r="B92" s="4"/>
      <c r="C92" s="2" t="s">
        <v>61</v>
      </c>
      <c r="D92" s="349">
        <f t="shared" si="69"/>
        <v>8.0625</v>
      </c>
      <c r="E92" s="346">
        <f>7.1055+0.957</f>
        <v>8.0625</v>
      </c>
      <c r="F92" s="345">
        <v>0</v>
      </c>
      <c r="G92" s="296">
        <f>D92/D95</f>
        <v>6.4542530946192301E-3</v>
      </c>
      <c r="H92" s="296">
        <f>D92/D94</f>
        <v>3.7250869648984768E-2</v>
      </c>
      <c r="I92" s="240"/>
      <c r="J92" s="4"/>
      <c r="K92" s="4"/>
      <c r="L92" s="4"/>
      <c r="M92" s="4"/>
      <c r="N92" s="4"/>
      <c r="O92" s="4"/>
    </row>
    <row r="93" spans="2:16" ht="15" customHeight="1">
      <c r="B93" s="4"/>
      <c r="C93" s="2" t="s">
        <v>18</v>
      </c>
      <c r="D93" s="349">
        <f t="shared" si="69"/>
        <v>70.525499999999994</v>
      </c>
      <c r="E93" s="346">
        <v>51.206800000000001</v>
      </c>
      <c r="F93" s="345">
        <v>19.3187</v>
      </c>
      <c r="G93" s="296">
        <f>D93/D95</f>
        <v>5.6457603302272057E-2</v>
      </c>
      <c r="H93" s="296">
        <f>D93/D94</f>
        <v>0.32584635130908213</v>
      </c>
      <c r="I93" s="240"/>
      <c r="J93" s="4"/>
      <c r="K93" s="4"/>
      <c r="L93" s="4"/>
      <c r="M93" s="4"/>
      <c r="N93" s="4"/>
      <c r="O93" s="4"/>
    </row>
    <row r="94" spans="2:16" ht="15" customHeight="1">
      <c r="B94" s="4"/>
      <c r="C94" s="2" t="s">
        <v>62</v>
      </c>
      <c r="D94" s="349">
        <f t="shared" si="69"/>
        <v>216.43790000000001</v>
      </c>
      <c r="E94" s="347">
        <f>SUM(E91:E93)</f>
        <v>142.68360000000001</v>
      </c>
      <c r="F94" s="344">
        <f>SUM(F91:F93)</f>
        <v>73.754300000000001</v>
      </c>
      <c r="G94" s="296">
        <f>D94/D95</f>
        <v>0.17326449437121086</v>
      </c>
      <c r="H94" s="296">
        <f>SUM(H91:H93)</f>
        <v>0.99999999999999978</v>
      </c>
      <c r="I94" s="240"/>
      <c r="J94" s="4"/>
      <c r="K94" s="4"/>
      <c r="L94" s="4"/>
      <c r="M94" s="4"/>
      <c r="N94" s="4"/>
      <c r="O94" s="4"/>
    </row>
    <row r="95" spans="2:16" ht="15" customHeight="1">
      <c r="B95" s="4"/>
      <c r="C95" s="132" t="s">
        <v>63</v>
      </c>
      <c r="D95" s="349">
        <f t="shared" si="69"/>
        <v>1249.1763000000001</v>
      </c>
      <c r="E95" s="348">
        <v>504.47390000000001</v>
      </c>
      <c r="F95" s="344">
        <v>744.70240000000001</v>
      </c>
      <c r="G95" s="4"/>
      <c r="H95" s="4"/>
      <c r="I95" s="240"/>
      <c r="J95" s="4"/>
      <c r="K95" s="4"/>
      <c r="L95" s="4"/>
      <c r="M95" s="4"/>
      <c r="N95" s="4"/>
      <c r="O95" s="4"/>
    </row>
    <row r="96" spans="2:16" ht="15" customHeight="1">
      <c r="B96" s="4"/>
      <c r="C96" s="2"/>
      <c r="D96" s="54"/>
      <c r="E96" s="4"/>
      <c r="F96" s="4"/>
      <c r="G96" s="4"/>
      <c r="H96" s="4"/>
      <c r="I96" s="240"/>
      <c r="J96" s="4"/>
      <c r="K96" s="4"/>
      <c r="L96" s="4"/>
      <c r="M96" s="4"/>
      <c r="N96" s="4"/>
      <c r="O96" s="4"/>
    </row>
    <row r="97" spans="2:15" ht="15" customHeight="1">
      <c r="B97" s="4"/>
      <c r="C97" s="350" t="s">
        <v>129</v>
      </c>
      <c r="D97" s="54"/>
      <c r="E97" s="4"/>
      <c r="F97" s="4"/>
      <c r="G97" s="4"/>
      <c r="H97" s="4"/>
      <c r="I97" s="240"/>
      <c r="J97" s="4"/>
      <c r="K97" s="4"/>
      <c r="L97" s="4"/>
      <c r="M97" s="4"/>
      <c r="N97" s="4"/>
      <c r="O97" s="4"/>
    </row>
    <row r="98" spans="2:15" ht="15" customHeight="1">
      <c r="B98" s="5"/>
      <c r="C98" s="121"/>
      <c r="D98" s="56"/>
      <c r="E98" s="44"/>
      <c r="F98" s="44"/>
      <c r="G98" s="351">
        <f>D93+D92+D91</f>
        <v>216.43789999999998</v>
      </c>
      <c r="H98" s="44" t="s">
        <v>147</v>
      </c>
      <c r="I98" s="241"/>
      <c r="J98" s="38"/>
      <c r="K98" s="38"/>
      <c r="L98" s="38"/>
      <c r="M98" s="38"/>
      <c r="N98" s="38"/>
      <c r="O98" s="10"/>
    </row>
    <row r="99" spans="2:15" ht="15" customHeight="1">
      <c r="B99" s="4"/>
      <c r="C99" s="2"/>
      <c r="D99" s="54"/>
      <c r="E99" s="4"/>
      <c r="F99" s="4"/>
      <c r="G99" s="4"/>
      <c r="H99" s="4"/>
      <c r="I99" s="240"/>
      <c r="J99" s="4"/>
      <c r="K99" s="4"/>
      <c r="L99" s="4"/>
      <c r="M99" s="4"/>
      <c r="N99" s="4"/>
      <c r="O99" s="4"/>
    </row>
    <row r="100" spans="2:15" ht="15" customHeight="1">
      <c r="B100" s="4"/>
      <c r="C100" s="2"/>
      <c r="D100" s="54"/>
      <c r="E100" s="4"/>
      <c r="F100" s="4"/>
      <c r="G100" s="4"/>
      <c r="H100" s="4"/>
      <c r="I100" s="240"/>
      <c r="J100" s="4"/>
      <c r="K100" s="4"/>
      <c r="L100" s="4"/>
      <c r="M100" s="4"/>
      <c r="N100" s="4"/>
      <c r="O100" s="4"/>
    </row>
    <row r="101" spans="2:15" ht="15" customHeight="1">
      <c r="B101" s="4"/>
      <c r="C101" s="2"/>
      <c r="D101" s="54"/>
      <c r="E101" s="4"/>
      <c r="F101" s="4"/>
      <c r="G101" s="4"/>
      <c r="H101" s="4"/>
      <c r="I101" s="240"/>
      <c r="J101" s="4"/>
      <c r="K101" s="4"/>
      <c r="L101" s="4"/>
      <c r="M101" s="4"/>
      <c r="N101" s="4"/>
      <c r="O101" s="4"/>
    </row>
    <row r="102" spans="2:15" ht="15" customHeight="1">
      <c r="B102" s="4"/>
      <c r="C102" s="2"/>
      <c r="D102" s="54"/>
      <c r="E102" s="4"/>
      <c r="F102" s="4"/>
      <c r="G102" s="4"/>
      <c r="H102" s="4"/>
      <c r="I102" s="240"/>
      <c r="J102" s="4"/>
      <c r="K102" s="4"/>
      <c r="L102" s="4"/>
      <c r="M102" s="4"/>
      <c r="N102" s="4"/>
      <c r="O102" s="4"/>
    </row>
    <row r="103" spans="2:15" ht="15" customHeight="1">
      <c r="B103" s="4"/>
      <c r="C103" s="2"/>
      <c r="D103" s="54"/>
      <c r="E103" s="4"/>
      <c r="F103" s="4"/>
      <c r="G103" s="4"/>
      <c r="H103" s="4"/>
      <c r="I103" s="240"/>
      <c r="J103" s="4"/>
      <c r="K103" s="4"/>
      <c r="L103" s="4"/>
      <c r="M103" s="4"/>
      <c r="N103" s="4"/>
      <c r="O103" s="4"/>
    </row>
    <row r="104" spans="2:15" ht="15" customHeight="1">
      <c r="B104" s="4"/>
      <c r="C104" s="2"/>
      <c r="D104" s="54"/>
      <c r="E104" s="4"/>
      <c r="F104" s="4"/>
      <c r="G104" s="4"/>
      <c r="H104" s="4"/>
      <c r="I104" s="240"/>
      <c r="J104" s="4"/>
      <c r="K104" s="4"/>
      <c r="L104" s="4"/>
      <c r="M104" s="4"/>
      <c r="N104" s="4"/>
      <c r="O104" s="4"/>
    </row>
    <row r="105" spans="2:15" ht="15" customHeight="1">
      <c r="B105" s="4"/>
      <c r="C105" s="2"/>
      <c r="D105" s="54"/>
      <c r="E105" s="4"/>
      <c r="F105" s="4"/>
      <c r="G105" s="4"/>
      <c r="H105" s="4"/>
      <c r="I105" s="240"/>
      <c r="J105" s="4"/>
      <c r="K105" s="4"/>
      <c r="L105" s="4"/>
      <c r="M105" s="4"/>
      <c r="N105" s="4"/>
      <c r="O105" s="4"/>
    </row>
    <row r="106" spans="2:15" ht="15" customHeight="1">
      <c r="B106" s="4"/>
      <c r="C106" s="2"/>
      <c r="D106" s="54"/>
      <c r="E106" s="4"/>
      <c r="F106" s="4"/>
      <c r="G106" s="4"/>
      <c r="H106" s="4"/>
      <c r="I106" s="240"/>
      <c r="J106" s="4"/>
      <c r="K106" s="4"/>
      <c r="L106" s="4"/>
      <c r="M106" s="4"/>
      <c r="N106" s="4"/>
      <c r="O106" s="4"/>
    </row>
    <row r="107" spans="2:15" ht="15" customHeight="1">
      <c r="B107" s="4"/>
      <c r="C107" s="2"/>
      <c r="D107" s="54"/>
      <c r="E107" s="4"/>
      <c r="F107" s="4"/>
      <c r="G107" s="4"/>
      <c r="H107" s="4"/>
      <c r="I107" s="240"/>
      <c r="J107" s="4"/>
      <c r="K107" s="4"/>
      <c r="L107" s="4"/>
      <c r="M107" s="4"/>
      <c r="N107" s="4"/>
      <c r="O107" s="4"/>
    </row>
    <row r="108" spans="2:15" ht="15" customHeight="1">
      <c r="B108" s="4"/>
      <c r="C108" s="2"/>
      <c r="D108" s="54"/>
      <c r="E108" s="4"/>
      <c r="F108" s="4"/>
      <c r="G108" s="4"/>
      <c r="H108" s="4"/>
      <c r="I108" s="240"/>
      <c r="J108" s="4"/>
      <c r="K108" s="4"/>
      <c r="L108" s="4"/>
      <c r="M108" s="4"/>
      <c r="N108" s="4"/>
      <c r="O108" s="4"/>
    </row>
    <row r="109" spans="2:15" ht="15" customHeight="1">
      <c r="B109" s="4"/>
      <c r="C109" s="2"/>
      <c r="D109" s="54"/>
      <c r="E109" s="4"/>
      <c r="F109" s="4"/>
      <c r="G109" s="4"/>
      <c r="H109" s="4"/>
      <c r="I109" s="240"/>
      <c r="J109" s="4"/>
      <c r="K109" s="4"/>
      <c r="L109" s="4"/>
      <c r="M109" s="4"/>
      <c r="N109" s="4"/>
      <c r="O109" s="4"/>
    </row>
    <row r="110" spans="2:15" ht="15" customHeight="1">
      <c r="B110" s="4"/>
      <c r="C110" s="2"/>
      <c r="D110" s="54"/>
      <c r="E110" s="4"/>
      <c r="F110" s="4"/>
      <c r="G110" s="4"/>
      <c r="H110" s="4"/>
      <c r="I110" s="240"/>
      <c r="J110" s="4"/>
      <c r="K110" s="4"/>
      <c r="L110" s="4"/>
      <c r="M110" s="4"/>
      <c r="N110" s="4"/>
      <c r="O110" s="4"/>
    </row>
    <row r="111" spans="2:15" ht="15" customHeight="1">
      <c r="B111" s="4"/>
      <c r="C111" s="2"/>
      <c r="D111" s="54"/>
      <c r="E111" s="4"/>
      <c r="F111" s="4"/>
      <c r="G111" s="4"/>
      <c r="H111" s="4"/>
      <c r="I111" s="240"/>
      <c r="J111" s="4"/>
      <c r="K111" s="4"/>
      <c r="L111" s="4"/>
      <c r="M111" s="4"/>
      <c r="N111" s="4"/>
      <c r="O111" s="4"/>
    </row>
    <row r="112" spans="2:15" ht="15" customHeight="1">
      <c r="B112" s="4"/>
      <c r="C112" s="2"/>
      <c r="D112" s="54"/>
      <c r="E112" s="4"/>
      <c r="F112" s="4"/>
      <c r="G112" s="4"/>
      <c r="H112" s="4"/>
      <c r="I112" s="240"/>
      <c r="J112" s="4"/>
      <c r="K112" s="4"/>
      <c r="L112" s="4"/>
      <c r="M112" s="4"/>
      <c r="N112" s="4"/>
      <c r="O112" s="4"/>
    </row>
    <row r="113" spans="2:29" ht="15" customHeight="1">
      <c r="B113" s="4"/>
      <c r="C113" s="2"/>
      <c r="D113" s="54"/>
      <c r="E113" s="4"/>
      <c r="F113" s="4"/>
      <c r="G113" s="4"/>
      <c r="H113" s="4"/>
      <c r="I113" s="240"/>
      <c r="J113" s="4"/>
      <c r="K113" s="4"/>
      <c r="L113" s="4"/>
      <c r="M113" s="4"/>
      <c r="N113" s="4"/>
      <c r="O113" s="4"/>
    </row>
    <row r="114" spans="2:29" ht="15" customHeight="1">
      <c r="B114" s="4"/>
      <c r="C114" s="2"/>
      <c r="D114" s="54"/>
      <c r="E114" s="4"/>
      <c r="F114" s="4"/>
      <c r="G114" s="4"/>
      <c r="H114" s="4"/>
      <c r="I114" s="240"/>
      <c r="J114" s="4"/>
      <c r="K114" s="4"/>
      <c r="L114" s="4"/>
      <c r="M114" s="4"/>
      <c r="N114" s="4"/>
      <c r="O114" s="4"/>
    </row>
    <row r="115" spans="2:29" ht="15" customHeight="1">
      <c r="B115" s="4"/>
      <c r="C115" s="2"/>
      <c r="D115" s="54"/>
      <c r="E115" s="4"/>
      <c r="F115" s="4"/>
      <c r="G115" s="4"/>
      <c r="H115" s="4"/>
      <c r="I115" s="240"/>
      <c r="J115" s="4"/>
      <c r="K115" s="4"/>
      <c r="L115" s="4"/>
      <c r="M115" s="4"/>
      <c r="N115" s="4"/>
      <c r="O115" s="4"/>
    </row>
    <row r="116" spans="2:29" ht="15" customHeight="1">
      <c r="B116" s="4"/>
      <c r="C116" s="2"/>
      <c r="D116" s="54"/>
      <c r="E116" s="4"/>
      <c r="F116" s="4"/>
      <c r="G116" s="4"/>
      <c r="H116" s="4"/>
      <c r="I116" s="240"/>
      <c r="J116" s="4"/>
      <c r="K116" s="4"/>
      <c r="L116" s="4"/>
      <c r="M116" s="4"/>
      <c r="N116" s="4"/>
      <c r="O116" s="4"/>
    </row>
    <row r="117" spans="2:29" ht="15" customHeight="1">
      <c r="B117" s="4"/>
      <c r="C117" s="2"/>
      <c r="D117" s="54"/>
      <c r="E117" s="4"/>
      <c r="F117" s="4"/>
      <c r="G117" s="4"/>
      <c r="H117" s="4"/>
      <c r="I117" s="240"/>
      <c r="J117" s="4"/>
      <c r="K117" s="4"/>
      <c r="L117" s="4"/>
      <c r="M117" s="4"/>
      <c r="N117" s="4"/>
      <c r="O117" s="4"/>
    </row>
    <row r="118" spans="2:29" ht="15" customHeight="1">
      <c r="B118" s="4"/>
      <c r="C118" s="2"/>
      <c r="D118" s="54"/>
      <c r="E118" s="4"/>
      <c r="F118" s="4"/>
      <c r="G118" s="4"/>
      <c r="H118" s="4"/>
      <c r="I118" s="240"/>
      <c r="J118" s="4"/>
      <c r="K118" s="4"/>
      <c r="L118" s="4"/>
      <c r="M118" s="4"/>
      <c r="N118" s="4"/>
      <c r="O118" s="4"/>
    </row>
    <row r="119" spans="2:29" ht="15" customHeight="1">
      <c r="B119" s="4"/>
      <c r="C119" s="2"/>
      <c r="D119" s="54"/>
      <c r="E119" s="4"/>
      <c r="F119" s="4"/>
      <c r="G119" s="4"/>
      <c r="H119" s="4"/>
      <c r="I119" s="240"/>
      <c r="J119" s="4"/>
      <c r="K119" s="4"/>
      <c r="L119" s="4"/>
      <c r="M119" s="4"/>
      <c r="N119" s="4"/>
      <c r="O119" s="4"/>
    </row>
    <row r="120" spans="2:29" ht="15" customHeight="1">
      <c r="B120" s="4"/>
      <c r="C120" s="2"/>
      <c r="D120" s="54"/>
      <c r="E120" s="4"/>
      <c r="F120" s="4"/>
      <c r="G120" s="4"/>
      <c r="H120" s="4"/>
      <c r="I120" s="240"/>
      <c r="J120" s="4"/>
      <c r="K120" s="4"/>
      <c r="L120" s="4"/>
      <c r="M120" s="4"/>
      <c r="N120" s="4"/>
      <c r="O120" s="4"/>
    </row>
    <row r="121" spans="2:29" s="6" customFormat="1" ht="15" customHeight="1">
      <c r="C121" s="52"/>
      <c r="D121" s="57"/>
      <c r="I121" s="242"/>
      <c r="P121" s="316"/>
      <c r="Q121" s="52"/>
      <c r="R121" s="52"/>
      <c r="S121" s="52"/>
      <c r="T121" s="52"/>
      <c r="U121" s="144"/>
      <c r="V121" s="149"/>
      <c r="W121" s="144"/>
      <c r="X121" s="144"/>
      <c r="Y121" s="144"/>
      <c r="Z121" s="144"/>
      <c r="AB121" s="144"/>
      <c r="AC121" s="144"/>
    </row>
    <row r="122" spans="2:29" ht="15" customHeight="1">
      <c r="B122" s="4"/>
      <c r="C122" s="2"/>
      <c r="D122" s="54"/>
      <c r="E122" s="4"/>
      <c r="F122" s="4"/>
      <c r="G122" s="4"/>
      <c r="H122" s="4"/>
      <c r="I122" s="240"/>
      <c r="J122" s="4"/>
      <c r="K122" s="4"/>
      <c r="L122" s="4"/>
      <c r="M122" s="4"/>
      <c r="N122" s="4"/>
      <c r="O122" s="4"/>
    </row>
    <row r="123" spans="2:29" ht="15" customHeight="1">
      <c r="B123" s="4"/>
      <c r="C123" s="2"/>
      <c r="D123" s="54"/>
      <c r="E123" s="4"/>
      <c r="F123" s="4"/>
      <c r="G123" s="4"/>
      <c r="H123" s="4"/>
      <c r="I123" s="240"/>
      <c r="J123" s="4"/>
      <c r="K123" s="4"/>
      <c r="L123" s="4"/>
      <c r="M123" s="4"/>
      <c r="N123" s="4"/>
      <c r="O123" s="4"/>
    </row>
    <row r="124" spans="2:29" ht="15" customHeight="1">
      <c r="B124" s="4"/>
      <c r="C124" s="2"/>
      <c r="D124" s="54"/>
      <c r="E124" s="4"/>
      <c r="F124" s="4"/>
      <c r="G124" s="4"/>
      <c r="H124" s="4"/>
      <c r="I124" s="240"/>
      <c r="J124" s="4"/>
      <c r="K124" s="4"/>
      <c r="L124" s="4"/>
      <c r="M124" s="4"/>
      <c r="N124" s="4"/>
      <c r="O124" s="4"/>
    </row>
    <row r="125" spans="2:29" ht="15" customHeight="1">
      <c r="B125" s="4"/>
      <c r="C125" s="2"/>
      <c r="D125" s="54"/>
      <c r="E125" s="4"/>
      <c r="F125" s="4"/>
      <c r="G125" s="4"/>
      <c r="H125" s="4"/>
      <c r="I125" s="240"/>
      <c r="J125" s="4"/>
      <c r="K125" s="4"/>
      <c r="L125" s="4"/>
      <c r="M125" s="4"/>
      <c r="N125" s="4"/>
      <c r="O125" s="4"/>
    </row>
    <row r="126" spans="2:29" ht="15" customHeight="1">
      <c r="B126" s="4"/>
      <c r="C126" s="2"/>
      <c r="D126" s="54"/>
      <c r="E126" s="4"/>
      <c r="F126" s="4"/>
      <c r="G126" s="4"/>
      <c r="H126" s="4"/>
      <c r="I126" s="240"/>
      <c r="J126" s="4"/>
      <c r="K126" s="4"/>
      <c r="L126" s="4"/>
      <c r="M126" s="4"/>
      <c r="N126" s="4"/>
      <c r="O126" s="4"/>
    </row>
    <row r="127" spans="2:29" ht="15" customHeight="1">
      <c r="B127" s="4"/>
      <c r="C127" s="2"/>
      <c r="D127" s="54"/>
      <c r="E127" s="4"/>
      <c r="F127" s="4"/>
      <c r="G127" s="4"/>
      <c r="H127" s="4"/>
      <c r="I127" s="240"/>
      <c r="J127" s="4"/>
      <c r="K127" s="4"/>
      <c r="L127" s="4"/>
      <c r="M127" s="4"/>
      <c r="N127" s="4"/>
      <c r="O127" s="4"/>
    </row>
    <row r="128" spans="2:29" ht="15" customHeight="1">
      <c r="B128" s="9"/>
      <c r="C128" s="122"/>
      <c r="D128" s="55"/>
      <c r="E128" s="45"/>
      <c r="F128" s="45"/>
      <c r="G128" s="45"/>
      <c r="H128" s="45"/>
      <c r="I128" s="243"/>
      <c r="J128" s="40"/>
      <c r="K128" s="40"/>
      <c r="L128" s="40"/>
      <c r="M128" s="40"/>
      <c r="N128" s="40"/>
      <c r="O128" s="20"/>
    </row>
    <row r="129" spans="2:16" ht="15" customHeight="1">
      <c r="B129" s="26"/>
      <c r="C129" s="25"/>
      <c r="D129" s="58"/>
      <c r="E129" s="25"/>
      <c r="F129" s="25"/>
      <c r="G129" s="25"/>
      <c r="H129" s="25"/>
      <c r="I129" s="244"/>
      <c r="J129" s="25"/>
      <c r="K129" s="25"/>
      <c r="L129" s="25"/>
      <c r="M129" s="25"/>
      <c r="N129" s="25"/>
      <c r="O129" s="25"/>
      <c r="P129" s="320"/>
    </row>
    <row r="130" spans="2:16" ht="15" customHeight="1">
      <c r="B130" s="9"/>
      <c r="C130" s="122"/>
      <c r="D130" s="59"/>
      <c r="E130" s="35"/>
      <c r="F130" s="35"/>
      <c r="G130" s="35"/>
      <c r="H130" s="35"/>
      <c r="I130" s="244"/>
      <c r="J130" s="39"/>
      <c r="K130" s="39"/>
      <c r="L130" s="39"/>
      <c r="M130" s="39"/>
      <c r="N130" s="39"/>
      <c r="O130" s="8"/>
      <c r="P130" s="320"/>
    </row>
    <row r="131" spans="2:16" ht="15" customHeight="1">
      <c r="B131" s="18"/>
      <c r="C131" s="123"/>
      <c r="D131" s="60"/>
      <c r="E131" s="34"/>
      <c r="F131" s="34"/>
      <c r="G131" s="34"/>
      <c r="H131" s="34"/>
      <c r="I131" s="245"/>
      <c r="J131" s="41"/>
      <c r="K131" s="41"/>
      <c r="L131" s="41"/>
      <c r="M131" s="41"/>
      <c r="N131" s="41"/>
      <c r="O131" s="15"/>
      <c r="P131" s="320"/>
    </row>
    <row r="132" spans="2:16" ht="15" customHeight="1">
      <c r="B132" s="27"/>
      <c r="C132" s="124"/>
      <c r="D132" s="61"/>
      <c r="E132" s="47"/>
      <c r="F132" s="47"/>
      <c r="G132" s="47"/>
      <c r="H132" s="47"/>
      <c r="I132" s="246"/>
      <c r="J132" s="43"/>
      <c r="K132" s="43"/>
      <c r="L132" s="43"/>
      <c r="M132" s="43"/>
      <c r="N132" s="43"/>
      <c r="O132" s="28"/>
      <c r="P132" s="320"/>
    </row>
    <row r="133" spans="2:16" ht="15" customHeight="1">
      <c r="B133" s="17"/>
      <c r="C133" s="125"/>
      <c r="D133" s="62"/>
      <c r="E133" s="46"/>
      <c r="F133" s="46"/>
      <c r="G133" s="46"/>
      <c r="H133" s="46"/>
      <c r="I133" s="247"/>
      <c r="J133" s="42"/>
      <c r="K133" s="42"/>
      <c r="L133" s="42"/>
      <c r="M133" s="42"/>
      <c r="N133" s="42"/>
      <c r="O133" s="16"/>
      <c r="P133" s="320"/>
    </row>
    <row r="134" spans="2:16" ht="15" customHeight="1">
      <c r="B134" s="17"/>
      <c r="C134" s="125"/>
      <c r="D134" s="62"/>
      <c r="E134" s="46"/>
      <c r="F134" s="46"/>
      <c r="G134" s="46"/>
      <c r="H134" s="46"/>
      <c r="I134" s="247"/>
      <c r="J134" s="42"/>
      <c r="K134" s="42"/>
      <c r="L134" s="42"/>
      <c r="M134" s="42"/>
      <c r="N134" s="42"/>
      <c r="O134" s="16"/>
      <c r="P134" s="320"/>
    </row>
    <row r="135" spans="2:16" ht="15" customHeight="1">
      <c r="B135" s="18"/>
      <c r="C135" s="123"/>
      <c r="D135" s="60"/>
      <c r="E135" s="34"/>
      <c r="F135" s="34"/>
      <c r="G135" s="34"/>
      <c r="H135" s="34"/>
      <c r="I135" s="245"/>
      <c r="J135" s="41"/>
      <c r="K135" s="41"/>
      <c r="L135" s="41"/>
      <c r="M135" s="41"/>
      <c r="N135" s="41"/>
      <c r="O135" s="15"/>
      <c r="P135" s="320"/>
    </row>
    <row r="136" spans="2:16" ht="15" customHeight="1">
      <c r="B136" s="18"/>
      <c r="C136" s="123"/>
      <c r="D136" s="60"/>
      <c r="E136" s="34"/>
      <c r="F136" s="34"/>
      <c r="G136" s="34"/>
      <c r="H136" s="34"/>
      <c r="I136" s="245"/>
      <c r="J136" s="41"/>
      <c r="K136" s="41"/>
      <c r="L136" s="41"/>
      <c r="M136" s="41"/>
      <c r="N136" s="41"/>
      <c r="O136" s="15"/>
      <c r="P136" s="320"/>
    </row>
    <row r="137" spans="2:16" ht="15" customHeight="1">
      <c r="B137" s="18"/>
      <c r="C137" s="123"/>
      <c r="D137" s="60"/>
      <c r="E137" s="34"/>
      <c r="F137" s="34"/>
      <c r="G137" s="34"/>
      <c r="H137" s="34"/>
      <c r="I137" s="245"/>
      <c r="J137" s="41"/>
      <c r="K137" s="41"/>
      <c r="L137" s="41"/>
      <c r="M137" s="41"/>
      <c r="N137" s="41"/>
      <c r="O137" s="15"/>
      <c r="P137" s="320"/>
    </row>
    <row r="138" spans="2:16" ht="15" customHeight="1">
      <c r="B138" s="18"/>
      <c r="C138" s="123"/>
      <c r="D138" s="60"/>
      <c r="E138" s="34"/>
      <c r="F138" s="34"/>
      <c r="G138" s="34"/>
      <c r="H138" s="34"/>
      <c r="I138" s="245"/>
      <c r="J138" s="41"/>
      <c r="K138" s="41"/>
      <c r="L138" s="41"/>
      <c r="M138" s="41"/>
      <c r="N138" s="41"/>
      <c r="O138" s="15"/>
      <c r="P138" s="320"/>
    </row>
    <row r="139" spans="2:16" ht="15" customHeight="1">
      <c r="B139" s="14"/>
      <c r="C139" s="126"/>
      <c r="D139" s="60"/>
      <c r="E139" s="34"/>
      <c r="F139" s="34"/>
      <c r="G139" s="34"/>
      <c r="H139" s="34"/>
      <c r="I139" s="245"/>
      <c r="J139" s="41"/>
      <c r="K139" s="41"/>
      <c r="L139" s="41"/>
      <c r="M139" s="41"/>
      <c r="N139" s="41"/>
      <c r="O139" s="15"/>
      <c r="P139" s="320"/>
    </row>
    <row r="140" spans="2:16" ht="15" customHeight="1">
      <c r="B140" s="26"/>
      <c r="C140" s="25"/>
      <c r="D140" s="58"/>
      <c r="E140" s="25"/>
      <c r="F140" s="25"/>
      <c r="G140" s="25"/>
      <c r="H140" s="25"/>
      <c r="I140" s="244"/>
      <c r="J140" s="25"/>
      <c r="K140" s="25"/>
      <c r="L140" s="25"/>
      <c r="M140" s="25"/>
      <c r="N140" s="25"/>
      <c r="O140" s="25"/>
      <c r="P140" s="320"/>
    </row>
    <row r="141" spans="2:16" ht="15" customHeight="1">
      <c r="B141" s="26"/>
      <c r="C141" s="25"/>
      <c r="D141" s="58"/>
      <c r="E141" s="25"/>
      <c r="F141" s="25"/>
      <c r="G141" s="25"/>
      <c r="H141" s="25"/>
      <c r="I141" s="244"/>
      <c r="J141" s="25"/>
      <c r="K141" s="25"/>
      <c r="L141" s="25"/>
      <c r="M141" s="25"/>
      <c r="N141" s="25"/>
      <c r="O141" s="25"/>
      <c r="P141" s="320"/>
    </row>
    <row r="142" spans="2:16">
      <c r="B142" s="26"/>
      <c r="C142" s="25"/>
      <c r="D142" s="58"/>
      <c r="E142" s="25"/>
      <c r="F142" s="25"/>
      <c r="G142" s="25"/>
      <c r="H142" s="25"/>
      <c r="I142" s="244"/>
      <c r="J142" s="25"/>
      <c r="K142" s="25"/>
      <c r="L142" s="25"/>
      <c r="M142" s="25"/>
      <c r="N142" s="25"/>
      <c r="O142" s="25"/>
      <c r="P142" s="320"/>
    </row>
    <row r="143" spans="2:16">
      <c r="B143" s="26"/>
      <c r="C143" s="25"/>
      <c r="D143" s="58"/>
      <c r="E143" s="25"/>
      <c r="F143" s="25"/>
      <c r="G143" s="25"/>
      <c r="H143" s="25"/>
      <c r="I143" s="244"/>
      <c r="J143" s="25"/>
      <c r="K143" s="25"/>
      <c r="L143" s="25"/>
      <c r="M143" s="25"/>
      <c r="N143" s="25"/>
      <c r="O143" s="25"/>
      <c r="P143" s="320"/>
    </row>
    <row r="144" spans="2:16">
      <c r="B144" s="26"/>
      <c r="C144" s="25"/>
      <c r="D144" s="58"/>
      <c r="E144" s="25"/>
      <c r="F144" s="25"/>
      <c r="G144" s="25"/>
      <c r="H144" s="25"/>
      <c r="I144" s="244"/>
      <c r="J144" s="25"/>
      <c r="K144" s="25"/>
      <c r="L144" s="25"/>
      <c r="M144" s="25"/>
      <c r="N144" s="25"/>
      <c r="O144" s="25"/>
      <c r="P144" s="320"/>
    </row>
    <row r="145" spans="2:15">
      <c r="B145" s="4"/>
      <c r="C145" s="2"/>
      <c r="D145" s="51"/>
      <c r="E145" s="2"/>
      <c r="F145" s="2"/>
      <c r="G145" s="2"/>
      <c r="H145" s="2"/>
      <c r="J145" s="2"/>
      <c r="K145" s="2"/>
      <c r="L145" s="2"/>
      <c r="M145" s="2"/>
      <c r="N145" s="2"/>
      <c r="O145" s="2"/>
    </row>
    <row r="146" spans="2:15">
      <c r="B146" s="4"/>
      <c r="C146" s="2"/>
      <c r="D146" s="51"/>
      <c r="E146" s="2"/>
      <c r="F146" s="2"/>
      <c r="G146" s="2"/>
      <c r="H146" s="2"/>
      <c r="J146" s="2"/>
      <c r="K146" s="2"/>
      <c r="L146" s="2"/>
      <c r="M146" s="2"/>
      <c r="N146" s="2"/>
      <c r="O146" s="2"/>
    </row>
    <row r="147" spans="2:15">
      <c r="B147" s="4"/>
      <c r="C147" s="2"/>
      <c r="D147" s="51"/>
      <c r="E147" s="2"/>
      <c r="F147" s="2"/>
      <c r="G147" s="2"/>
      <c r="H147" s="2"/>
      <c r="J147" s="2"/>
      <c r="K147" s="2"/>
      <c r="L147" s="2"/>
      <c r="M147" s="2"/>
      <c r="N147" s="2"/>
      <c r="O147" s="2"/>
    </row>
    <row r="148" spans="2:15">
      <c r="B148" s="4"/>
      <c r="C148" s="2"/>
      <c r="D148" s="51"/>
      <c r="E148" s="2"/>
      <c r="F148" s="2"/>
      <c r="G148" s="2"/>
      <c r="H148" s="2"/>
      <c r="J148" s="2"/>
      <c r="K148" s="2"/>
      <c r="L148" s="2"/>
      <c r="M148" s="2"/>
      <c r="N148" s="2"/>
      <c r="O148" s="2"/>
    </row>
    <row r="149" spans="2:15">
      <c r="B149" s="4"/>
      <c r="C149" s="2"/>
      <c r="D149" s="51"/>
      <c r="E149" s="2"/>
      <c r="F149" s="2"/>
      <c r="G149" s="2"/>
      <c r="H149" s="2"/>
      <c r="J149" s="2"/>
      <c r="K149" s="2"/>
      <c r="L149" s="2"/>
      <c r="M149" s="2"/>
      <c r="N149" s="2"/>
      <c r="O149" s="2"/>
    </row>
    <row r="150" spans="2:15">
      <c r="B150" s="4"/>
      <c r="C150" s="2"/>
      <c r="D150" s="51"/>
      <c r="E150" s="2"/>
      <c r="F150" s="2"/>
      <c r="G150" s="2"/>
      <c r="H150" s="2"/>
      <c r="J150" s="2"/>
      <c r="K150" s="2"/>
      <c r="L150" s="2"/>
      <c r="M150" s="2"/>
      <c r="N150" s="2"/>
      <c r="O150" s="2"/>
    </row>
    <row r="151" spans="2:15">
      <c r="B151" s="4"/>
      <c r="C151" s="2"/>
      <c r="D151" s="51"/>
      <c r="E151" s="2"/>
      <c r="F151" s="2"/>
      <c r="G151" s="2"/>
      <c r="H151" s="2"/>
      <c r="J151" s="2"/>
      <c r="K151" s="2"/>
      <c r="L151" s="2"/>
      <c r="M151" s="2"/>
      <c r="N151" s="2"/>
      <c r="O151" s="2"/>
    </row>
    <row r="152" spans="2:15">
      <c r="B152" s="4"/>
      <c r="C152" s="2"/>
      <c r="D152" s="51"/>
      <c r="E152" s="2"/>
      <c r="F152" s="2"/>
      <c r="G152" s="2"/>
      <c r="H152" s="2"/>
      <c r="J152" s="2"/>
      <c r="K152" s="2"/>
      <c r="L152" s="2"/>
      <c r="M152" s="2"/>
      <c r="N152" s="2"/>
      <c r="O152" s="2"/>
    </row>
    <row r="153" spans="2:15">
      <c r="B153" s="4"/>
      <c r="C153" s="2"/>
      <c r="D153" s="51"/>
      <c r="E153" s="2"/>
      <c r="F153" s="2"/>
      <c r="G153" s="2"/>
      <c r="H153" s="2"/>
      <c r="J153" s="2"/>
      <c r="K153" s="2"/>
      <c r="L153" s="2"/>
      <c r="M153" s="2"/>
      <c r="N153" s="2"/>
      <c r="O153" s="2"/>
    </row>
    <row r="154" spans="2:15">
      <c r="B154" s="4"/>
      <c r="C154" s="2"/>
      <c r="D154" s="51"/>
      <c r="E154" s="2"/>
      <c r="F154" s="2"/>
      <c r="G154" s="2"/>
      <c r="H154" s="2"/>
      <c r="J154" s="2"/>
      <c r="K154" s="2"/>
      <c r="L154" s="2"/>
      <c r="M154" s="2"/>
      <c r="N154" s="2"/>
      <c r="O154" s="2"/>
    </row>
    <row r="155" spans="2:15">
      <c r="B155" s="4"/>
      <c r="C155" s="2"/>
      <c r="D155" s="51"/>
      <c r="E155" s="2"/>
      <c r="F155" s="2"/>
      <c r="G155" s="2"/>
      <c r="H155" s="2"/>
      <c r="J155" s="2"/>
      <c r="K155" s="2"/>
      <c r="L155" s="2"/>
      <c r="M155" s="2"/>
      <c r="N155" s="2"/>
      <c r="O155" s="2"/>
    </row>
    <row r="156" spans="2:15">
      <c r="B156" s="4"/>
      <c r="C156" s="2"/>
      <c r="D156" s="51"/>
      <c r="E156" s="2"/>
      <c r="F156" s="2"/>
      <c r="G156" s="2"/>
      <c r="H156" s="2"/>
      <c r="J156" s="2"/>
      <c r="K156" s="2"/>
      <c r="L156" s="2"/>
      <c r="M156" s="2"/>
      <c r="N156" s="2"/>
      <c r="O156" s="2"/>
    </row>
    <row r="157" spans="2:15">
      <c r="B157" s="4"/>
      <c r="C157" s="2"/>
      <c r="D157" s="51"/>
      <c r="E157" s="2"/>
      <c r="F157" s="2"/>
      <c r="G157" s="2"/>
      <c r="H157" s="2"/>
      <c r="J157" s="2"/>
      <c r="K157" s="2"/>
      <c r="L157" s="2"/>
      <c r="M157" s="2"/>
      <c r="N157" s="2"/>
      <c r="O157" s="2"/>
    </row>
    <row r="158" spans="2:15">
      <c r="B158" s="4"/>
      <c r="C158" s="2"/>
      <c r="D158" s="51"/>
      <c r="E158" s="2"/>
      <c r="F158" s="2"/>
      <c r="G158" s="2"/>
      <c r="H158" s="2"/>
      <c r="J158" s="2"/>
      <c r="K158" s="2"/>
      <c r="L158" s="2"/>
      <c r="M158" s="2"/>
      <c r="N158" s="2"/>
      <c r="O158" s="2"/>
    </row>
    <row r="159" spans="2:15">
      <c r="B159" s="4"/>
      <c r="C159" s="2"/>
      <c r="D159" s="51"/>
      <c r="E159" s="2"/>
      <c r="F159" s="2"/>
      <c r="G159" s="2"/>
      <c r="H159" s="2"/>
      <c r="J159" s="2"/>
      <c r="K159" s="2"/>
      <c r="L159" s="2"/>
      <c r="M159" s="2"/>
      <c r="N159" s="2"/>
      <c r="O159" s="2"/>
    </row>
    <row r="160" spans="2:15">
      <c r="B160" s="4"/>
      <c r="C160" s="2"/>
      <c r="D160" s="51"/>
      <c r="E160" s="2"/>
      <c r="F160" s="2"/>
      <c r="G160" s="2"/>
      <c r="H160" s="2"/>
      <c r="J160" s="2"/>
      <c r="K160" s="2"/>
      <c r="L160" s="2"/>
      <c r="M160" s="2"/>
      <c r="N160" s="2"/>
      <c r="O160" s="2"/>
    </row>
    <row r="161" spans="2:15">
      <c r="B161" s="4"/>
      <c r="C161" s="2"/>
      <c r="D161" s="51"/>
      <c r="E161" s="2"/>
      <c r="F161" s="2"/>
      <c r="G161" s="2"/>
      <c r="H161" s="2"/>
      <c r="J161" s="2"/>
      <c r="K161" s="2"/>
      <c r="L161" s="2"/>
      <c r="M161" s="2"/>
      <c r="N161" s="2"/>
      <c r="O161" s="2"/>
    </row>
    <row r="162" spans="2:15">
      <c r="B162" s="4"/>
      <c r="C162" s="2"/>
      <c r="D162" s="51"/>
      <c r="E162" s="2"/>
      <c r="F162" s="2"/>
      <c r="G162" s="2"/>
      <c r="H162" s="2"/>
      <c r="J162" s="2"/>
      <c r="K162" s="2"/>
      <c r="L162" s="2"/>
      <c r="M162" s="2"/>
      <c r="N162" s="2"/>
      <c r="O162" s="2"/>
    </row>
    <row r="163" spans="2:15">
      <c r="B163" s="4"/>
      <c r="C163" s="2"/>
      <c r="D163" s="51"/>
      <c r="E163" s="2"/>
      <c r="F163" s="2"/>
      <c r="G163" s="2"/>
      <c r="H163" s="2"/>
      <c r="J163" s="2"/>
      <c r="K163" s="2"/>
      <c r="L163" s="2"/>
      <c r="M163" s="2"/>
      <c r="N163" s="2"/>
      <c r="O163" s="2"/>
    </row>
    <row r="164" spans="2:15">
      <c r="B164" s="4"/>
      <c r="C164" s="2"/>
      <c r="D164" s="51"/>
      <c r="E164" s="2"/>
      <c r="F164" s="2"/>
      <c r="G164" s="2"/>
      <c r="H164" s="2"/>
      <c r="J164" s="2"/>
      <c r="K164" s="2"/>
      <c r="L164" s="2"/>
      <c r="M164" s="2"/>
      <c r="N164" s="2"/>
      <c r="O164" s="2"/>
    </row>
    <row r="165" spans="2:15">
      <c r="B165" s="4"/>
      <c r="C165" s="2"/>
      <c r="D165" s="51"/>
      <c r="E165" s="2"/>
      <c r="F165" s="2"/>
      <c r="G165" s="2"/>
      <c r="H165" s="2"/>
      <c r="J165" s="2"/>
      <c r="K165" s="2"/>
      <c r="L165" s="2"/>
      <c r="M165" s="2"/>
      <c r="N165" s="2"/>
      <c r="O165" s="2"/>
    </row>
    <row r="166" spans="2:15">
      <c r="B166" s="4"/>
      <c r="C166" s="2"/>
      <c r="D166" s="51"/>
      <c r="E166" s="2"/>
      <c r="F166" s="2"/>
      <c r="G166" s="2"/>
      <c r="H166" s="2"/>
      <c r="J166" s="2"/>
      <c r="K166" s="2"/>
      <c r="L166" s="2"/>
      <c r="M166" s="2"/>
      <c r="N166" s="2"/>
      <c r="O166" s="2"/>
    </row>
    <row r="167" spans="2:15">
      <c r="B167" s="4"/>
      <c r="C167" s="2"/>
      <c r="D167" s="51"/>
      <c r="E167" s="2"/>
      <c r="F167" s="2"/>
      <c r="G167" s="2"/>
      <c r="H167" s="2"/>
      <c r="J167" s="2"/>
      <c r="K167" s="2"/>
      <c r="L167" s="2"/>
      <c r="M167" s="2"/>
      <c r="N167" s="2"/>
      <c r="O167" s="2"/>
    </row>
    <row r="168" spans="2:15">
      <c r="B168" s="4"/>
      <c r="C168" s="2"/>
      <c r="D168" s="51"/>
      <c r="E168" s="2"/>
      <c r="F168" s="2"/>
      <c r="G168" s="2"/>
      <c r="H168" s="2"/>
      <c r="J168" s="2"/>
      <c r="K168" s="2"/>
      <c r="L168" s="2"/>
      <c r="M168" s="2"/>
      <c r="N168" s="2"/>
      <c r="O168" s="2"/>
    </row>
    <row r="169" spans="2:15">
      <c r="B169" s="4"/>
      <c r="C169" s="2"/>
      <c r="D169" s="51"/>
      <c r="E169" s="2"/>
      <c r="F169" s="2"/>
      <c r="G169" s="2"/>
      <c r="H169" s="2"/>
      <c r="J169" s="2"/>
      <c r="K169" s="2"/>
      <c r="L169" s="2"/>
      <c r="M169" s="2"/>
      <c r="N169" s="2"/>
      <c r="O169" s="2"/>
    </row>
    <row r="170" spans="2:15">
      <c r="B170" s="4"/>
      <c r="C170" s="2"/>
      <c r="D170" s="51"/>
      <c r="E170" s="2"/>
      <c r="F170" s="2"/>
      <c r="G170" s="2"/>
      <c r="H170" s="2"/>
      <c r="J170" s="2"/>
      <c r="K170" s="2"/>
      <c r="L170" s="2"/>
      <c r="M170" s="2"/>
      <c r="N170" s="2"/>
      <c r="O170" s="2"/>
    </row>
    <row r="171" spans="2:15">
      <c r="B171" s="4"/>
      <c r="C171" s="2"/>
      <c r="D171" s="51"/>
      <c r="E171" s="2"/>
      <c r="F171" s="2"/>
      <c r="G171" s="2"/>
      <c r="H171" s="2"/>
      <c r="J171" s="2"/>
      <c r="K171" s="2"/>
      <c r="L171" s="2"/>
      <c r="M171" s="2"/>
      <c r="N171" s="2"/>
      <c r="O171" s="2"/>
    </row>
    <row r="172" spans="2:15">
      <c r="B172" s="4"/>
      <c r="C172" s="2"/>
      <c r="D172" s="51"/>
      <c r="E172" s="2"/>
      <c r="F172" s="2"/>
      <c r="G172" s="2"/>
      <c r="H172" s="2"/>
      <c r="J172" s="2"/>
      <c r="K172" s="2"/>
      <c r="L172" s="2"/>
      <c r="M172" s="2"/>
      <c r="N172" s="2"/>
      <c r="O172" s="2"/>
    </row>
    <row r="173" spans="2:15">
      <c r="B173" s="4"/>
      <c r="C173" s="2"/>
      <c r="D173" s="51"/>
      <c r="E173" s="2"/>
      <c r="F173" s="2"/>
      <c r="G173" s="2"/>
      <c r="H173" s="2"/>
      <c r="J173" s="2"/>
      <c r="K173" s="2"/>
      <c r="L173" s="2"/>
      <c r="M173" s="2"/>
      <c r="N173" s="2"/>
      <c r="O173" s="2"/>
    </row>
    <row r="174" spans="2:15">
      <c r="B174" s="4"/>
      <c r="C174" s="2"/>
      <c r="D174" s="51"/>
      <c r="E174" s="2"/>
      <c r="F174" s="2"/>
      <c r="G174" s="2"/>
      <c r="H174" s="2"/>
      <c r="J174" s="2"/>
      <c r="K174" s="2"/>
      <c r="L174" s="2"/>
      <c r="M174" s="2"/>
      <c r="N174" s="2"/>
      <c r="O174" s="2"/>
    </row>
    <row r="175" spans="2:15">
      <c r="B175" s="4"/>
      <c r="C175" s="2"/>
      <c r="D175" s="51"/>
      <c r="E175" s="2"/>
      <c r="F175" s="2"/>
      <c r="G175" s="2"/>
      <c r="H175" s="2"/>
      <c r="J175" s="2"/>
      <c r="K175" s="2"/>
      <c r="L175" s="2"/>
      <c r="M175" s="2"/>
      <c r="N175" s="2"/>
      <c r="O175" s="2"/>
    </row>
    <row r="176" spans="2:15">
      <c r="B176" s="4"/>
      <c r="C176" s="2"/>
      <c r="D176" s="51"/>
      <c r="E176" s="2"/>
      <c r="F176" s="2"/>
      <c r="G176" s="2"/>
      <c r="H176" s="2"/>
      <c r="J176" s="2"/>
      <c r="K176" s="2"/>
      <c r="L176" s="2"/>
      <c r="M176" s="2"/>
      <c r="N176" s="2"/>
      <c r="O176" s="2"/>
    </row>
    <row r="177" spans="2:29">
      <c r="B177" s="4"/>
      <c r="C177" s="2"/>
      <c r="D177" s="51"/>
      <c r="E177" s="2"/>
      <c r="F177" s="2"/>
      <c r="G177" s="2"/>
      <c r="H177" s="2"/>
      <c r="J177" s="2"/>
      <c r="K177" s="2"/>
      <c r="L177" s="2"/>
      <c r="M177" s="2"/>
      <c r="N177" s="2"/>
      <c r="O177" s="2"/>
    </row>
    <row r="178" spans="2:29">
      <c r="B178" s="4"/>
      <c r="C178" s="2"/>
      <c r="D178" s="51"/>
      <c r="E178" s="2"/>
      <c r="F178" s="2"/>
      <c r="G178" s="2"/>
      <c r="H178" s="2"/>
      <c r="J178" s="2"/>
      <c r="K178" s="2"/>
      <c r="L178" s="2"/>
      <c r="M178" s="2"/>
      <c r="N178" s="2"/>
      <c r="O178" s="2"/>
    </row>
    <row r="179" spans="2:29">
      <c r="B179" s="4"/>
      <c r="C179" s="2"/>
      <c r="D179" s="51"/>
      <c r="E179" s="2"/>
      <c r="F179" s="2"/>
      <c r="G179" s="2"/>
      <c r="H179" s="2"/>
      <c r="J179" s="2"/>
      <c r="K179" s="2"/>
      <c r="L179" s="2"/>
      <c r="M179" s="2"/>
      <c r="N179" s="2"/>
      <c r="O179" s="2"/>
    </row>
    <row r="180" spans="2:29">
      <c r="B180" s="4"/>
      <c r="C180" s="2"/>
      <c r="D180" s="51"/>
      <c r="E180" s="2"/>
      <c r="F180" s="2"/>
      <c r="G180" s="2"/>
      <c r="H180" s="2"/>
      <c r="J180" s="2"/>
      <c r="K180" s="2"/>
      <c r="L180" s="2"/>
      <c r="M180" s="2"/>
      <c r="N180" s="2"/>
      <c r="O180" s="2"/>
    </row>
    <row r="181" spans="2:29">
      <c r="B181" s="4"/>
      <c r="C181" s="2"/>
      <c r="D181" s="51"/>
      <c r="E181" s="2"/>
      <c r="F181" s="2"/>
      <c r="G181" s="2"/>
      <c r="H181" s="2"/>
      <c r="J181" s="2"/>
      <c r="K181" s="2"/>
      <c r="L181" s="2"/>
      <c r="M181" s="2"/>
      <c r="N181" s="2"/>
      <c r="O181" s="2"/>
    </row>
    <row r="182" spans="2:29">
      <c r="B182" s="4"/>
      <c r="C182" s="2"/>
      <c r="D182" s="51"/>
      <c r="E182" s="2"/>
      <c r="F182" s="2"/>
      <c r="G182" s="2"/>
      <c r="H182" s="2"/>
      <c r="J182" s="2"/>
      <c r="K182" s="2"/>
      <c r="L182" s="2"/>
      <c r="M182" s="2"/>
      <c r="N182" s="2"/>
      <c r="O182" s="2"/>
    </row>
    <row r="183" spans="2:29">
      <c r="B183" s="4"/>
      <c r="C183" s="2"/>
      <c r="D183" s="51"/>
      <c r="E183" s="2"/>
      <c r="F183" s="2"/>
      <c r="G183" s="2"/>
      <c r="H183" s="2"/>
      <c r="J183" s="2"/>
      <c r="K183" s="2"/>
      <c r="L183" s="2"/>
      <c r="M183" s="2"/>
      <c r="N183" s="2"/>
      <c r="O183" s="2"/>
    </row>
    <row r="184" spans="2:29">
      <c r="B184" s="4"/>
      <c r="C184" s="2"/>
      <c r="D184" s="51"/>
      <c r="E184" s="2"/>
      <c r="F184" s="2"/>
      <c r="G184" s="2"/>
      <c r="H184" s="2"/>
      <c r="J184" s="2"/>
      <c r="K184" s="2"/>
      <c r="L184" s="2"/>
      <c r="M184" s="2"/>
      <c r="N184" s="2"/>
      <c r="O184" s="2"/>
    </row>
    <row r="185" spans="2:29">
      <c r="B185" s="4"/>
      <c r="C185" s="2"/>
      <c r="D185" s="51"/>
      <c r="E185" s="2"/>
      <c r="F185" s="2"/>
      <c r="G185" s="2"/>
      <c r="H185" s="2"/>
      <c r="J185" s="2"/>
      <c r="K185" s="2"/>
      <c r="L185" s="2"/>
      <c r="M185" s="2"/>
      <c r="N185" s="2"/>
      <c r="O185" s="2"/>
    </row>
    <row r="186" spans="2:29">
      <c r="B186" s="4"/>
      <c r="C186" s="2"/>
      <c r="D186" s="51"/>
      <c r="E186" s="2"/>
      <c r="F186" s="2"/>
      <c r="G186" s="2"/>
      <c r="H186" s="2"/>
      <c r="J186" s="2"/>
      <c r="K186" s="2"/>
      <c r="L186" s="2"/>
      <c r="M186" s="2"/>
      <c r="N186" s="2"/>
      <c r="O186" s="2"/>
    </row>
    <row r="187" spans="2:29">
      <c r="B187" s="9"/>
      <c r="C187" s="122"/>
      <c r="D187" s="55"/>
      <c r="E187" s="45"/>
      <c r="F187" s="45"/>
      <c r="G187" s="45"/>
      <c r="H187" s="45"/>
      <c r="I187" s="243"/>
      <c r="J187" s="40"/>
      <c r="K187" s="40"/>
      <c r="L187" s="40"/>
      <c r="M187" s="40"/>
      <c r="N187" s="40"/>
      <c r="O187" s="20"/>
    </row>
    <row r="188" spans="2:29">
      <c r="B188" s="9"/>
      <c r="C188" s="122"/>
      <c r="D188" s="55"/>
      <c r="E188" s="45"/>
      <c r="F188" s="45"/>
      <c r="G188" s="45"/>
      <c r="H188" s="45"/>
      <c r="I188" s="243"/>
      <c r="J188" s="40"/>
      <c r="K188" s="40"/>
      <c r="L188" s="40"/>
      <c r="M188" s="40"/>
      <c r="N188" s="40"/>
      <c r="O188" s="20"/>
    </row>
    <row r="189" spans="2:29" ht="12.75" customHeight="1">
      <c r="B189" s="7"/>
      <c r="C189" s="127"/>
      <c r="D189" s="59"/>
      <c r="F189" s="35"/>
      <c r="G189" s="35"/>
      <c r="H189" s="35"/>
      <c r="I189" s="244"/>
      <c r="J189" s="39"/>
      <c r="K189" s="39"/>
      <c r="L189" s="39"/>
      <c r="M189" s="39"/>
      <c r="N189" s="39"/>
      <c r="O189" s="8"/>
    </row>
    <row r="190" spans="2:29">
      <c r="B190" s="4"/>
      <c r="C190" s="2"/>
      <c r="D190" s="51"/>
      <c r="E190" s="2"/>
      <c r="F190" s="2"/>
      <c r="G190" s="2"/>
      <c r="H190" s="2"/>
      <c r="J190" s="2"/>
      <c r="K190" s="2"/>
      <c r="L190" s="2"/>
      <c r="M190" s="2"/>
      <c r="N190" s="2"/>
      <c r="O190" s="2"/>
    </row>
    <row r="191" spans="2:29" s="12" customFormat="1">
      <c r="C191" s="29"/>
      <c r="D191" s="63"/>
      <c r="E191" s="29"/>
      <c r="F191" s="29"/>
      <c r="G191" s="29"/>
      <c r="H191" s="29"/>
      <c r="I191" s="249"/>
      <c r="J191" s="29"/>
      <c r="K191" s="29"/>
      <c r="L191" s="29"/>
      <c r="M191" s="29"/>
      <c r="N191" s="29"/>
      <c r="O191" s="29"/>
      <c r="P191" s="319"/>
      <c r="Q191" s="29"/>
      <c r="R191" s="29"/>
      <c r="S191" s="29"/>
      <c r="T191" s="29"/>
      <c r="U191" s="140"/>
      <c r="V191" s="148"/>
      <c r="W191" s="140"/>
      <c r="X191" s="140"/>
      <c r="Y191" s="140"/>
      <c r="Z191" s="140"/>
      <c r="AB191" s="140"/>
      <c r="AC191" s="140"/>
    </row>
    <row r="192" spans="2:29" s="13" customFormat="1">
      <c r="C192" s="30"/>
      <c r="D192" s="64"/>
      <c r="E192" s="30"/>
      <c r="F192" s="30"/>
      <c r="G192" s="30"/>
      <c r="H192" s="30"/>
      <c r="I192" s="250"/>
      <c r="J192" s="30"/>
      <c r="K192" s="30"/>
      <c r="L192" s="30"/>
      <c r="M192" s="30"/>
      <c r="N192" s="30"/>
      <c r="O192" s="30"/>
      <c r="P192" s="319"/>
      <c r="Q192" s="30"/>
      <c r="R192" s="30"/>
      <c r="S192" s="30"/>
      <c r="T192" s="30"/>
      <c r="U192" s="140"/>
      <c r="V192" s="148"/>
      <c r="W192" s="140"/>
      <c r="X192" s="140"/>
      <c r="Y192" s="140"/>
      <c r="Z192" s="140"/>
      <c r="AB192" s="140"/>
      <c r="AC192" s="140"/>
    </row>
    <row r="193" spans="2:29" s="12" customFormat="1">
      <c r="C193" s="29"/>
      <c r="D193" s="63"/>
      <c r="E193" s="29"/>
      <c r="F193" s="29"/>
      <c r="G193" s="29"/>
      <c r="H193" s="29"/>
      <c r="I193" s="249"/>
      <c r="J193" s="29"/>
      <c r="K193" s="29"/>
      <c r="L193" s="29"/>
      <c r="M193" s="29"/>
      <c r="N193" s="29"/>
      <c r="O193" s="29"/>
      <c r="P193" s="319"/>
      <c r="Q193" s="29"/>
      <c r="R193" s="29"/>
      <c r="S193" s="29"/>
      <c r="T193" s="29"/>
      <c r="U193" s="140"/>
      <c r="V193" s="148"/>
      <c r="W193" s="140"/>
      <c r="X193" s="140"/>
      <c r="Y193" s="140"/>
      <c r="Z193" s="140"/>
      <c r="AB193" s="140"/>
      <c r="AC193" s="140"/>
    </row>
    <row r="194" spans="2:29" s="12" customFormat="1">
      <c r="C194" s="29"/>
      <c r="D194" s="63"/>
      <c r="E194" s="29"/>
      <c r="F194" s="29"/>
      <c r="G194" s="29"/>
      <c r="H194" s="29"/>
      <c r="I194" s="249"/>
      <c r="J194" s="29"/>
      <c r="K194" s="29"/>
      <c r="L194" s="29"/>
      <c r="M194" s="29"/>
      <c r="N194" s="29"/>
      <c r="O194" s="29"/>
      <c r="P194" s="319"/>
      <c r="Q194" s="29"/>
      <c r="R194" s="29"/>
      <c r="S194" s="29"/>
      <c r="T194" s="29"/>
      <c r="U194" s="140"/>
      <c r="V194" s="148"/>
      <c r="W194" s="140"/>
      <c r="X194" s="140"/>
      <c r="Y194" s="140"/>
      <c r="Z194" s="140"/>
      <c r="AB194" s="140"/>
      <c r="AC194" s="140"/>
    </row>
    <row r="195" spans="2:29" s="12" customFormat="1">
      <c r="C195" s="29"/>
      <c r="D195" s="63"/>
      <c r="E195" s="29"/>
      <c r="F195" s="29"/>
      <c r="G195" s="29"/>
      <c r="H195" s="29"/>
      <c r="I195" s="249"/>
      <c r="J195" s="29"/>
      <c r="K195" s="29"/>
      <c r="L195" s="29"/>
      <c r="M195" s="29"/>
      <c r="N195" s="29"/>
      <c r="O195" s="29"/>
      <c r="P195" s="319"/>
      <c r="Q195" s="29"/>
      <c r="R195" s="29"/>
      <c r="S195" s="29"/>
      <c r="T195" s="29"/>
      <c r="U195" s="140"/>
      <c r="V195" s="148"/>
      <c r="W195" s="140"/>
      <c r="X195" s="140"/>
      <c r="Y195" s="140"/>
      <c r="Z195" s="140"/>
      <c r="AB195" s="140"/>
      <c r="AC195" s="140"/>
    </row>
    <row r="196" spans="2:29" s="12" customFormat="1">
      <c r="C196" s="29"/>
      <c r="D196" s="63"/>
      <c r="E196" s="29"/>
      <c r="F196" s="29"/>
      <c r="G196" s="29"/>
      <c r="H196" s="29"/>
      <c r="I196" s="249"/>
      <c r="J196" s="29"/>
      <c r="K196" s="29"/>
      <c r="L196" s="29"/>
      <c r="M196" s="29"/>
      <c r="N196" s="29"/>
      <c r="O196" s="29"/>
      <c r="P196" s="319"/>
      <c r="Q196" s="29"/>
      <c r="R196" s="29"/>
      <c r="S196" s="29"/>
      <c r="T196" s="29"/>
      <c r="U196" s="140"/>
      <c r="V196" s="148"/>
      <c r="W196" s="140"/>
      <c r="X196" s="140"/>
      <c r="Y196" s="140"/>
      <c r="Z196" s="140"/>
      <c r="AB196" s="140"/>
      <c r="AC196" s="140"/>
    </row>
    <row r="197" spans="2:29" s="12" customFormat="1">
      <c r="C197" s="29"/>
      <c r="D197" s="63"/>
      <c r="E197" s="29"/>
      <c r="F197" s="29"/>
      <c r="G197" s="29"/>
      <c r="H197" s="29"/>
      <c r="I197" s="249"/>
      <c r="J197" s="29"/>
      <c r="K197" s="29"/>
      <c r="L197" s="29"/>
      <c r="M197" s="29"/>
      <c r="N197" s="29"/>
      <c r="O197" s="29"/>
      <c r="P197" s="319"/>
      <c r="Q197" s="29"/>
      <c r="R197" s="29"/>
      <c r="S197" s="29"/>
      <c r="T197" s="29"/>
      <c r="U197" s="140"/>
      <c r="V197" s="148"/>
      <c r="W197" s="140"/>
      <c r="X197" s="140"/>
      <c r="Y197" s="140"/>
      <c r="Z197" s="140"/>
      <c r="AB197" s="140"/>
      <c r="AC197" s="140"/>
    </row>
    <row r="198" spans="2:29" s="12" customFormat="1">
      <c r="C198" s="29"/>
      <c r="D198" s="63"/>
      <c r="E198" s="29"/>
      <c r="F198" s="29"/>
      <c r="G198" s="29"/>
      <c r="H198" s="29"/>
      <c r="I198" s="249"/>
      <c r="J198" s="29"/>
      <c r="K198" s="29"/>
      <c r="L198" s="29"/>
      <c r="M198" s="29"/>
      <c r="N198" s="29"/>
      <c r="O198" s="29"/>
      <c r="P198" s="319"/>
      <c r="Q198" s="29"/>
      <c r="R198" s="29"/>
      <c r="S198" s="29"/>
      <c r="T198" s="29"/>
      <c r="U198" s="140"/>
      <c r="V198" s="148"/>
      <c r="W198" s="140"/>
      <c r="X198" s="140"/>
      <c r="Y198" s="140"/>
      <c r="Z198" s="140"/>
      <c r="AB198" s="140"/>
      <c r="AC198" s="140"/>
    </row>
    <row r="199" spans="2:29" s="12" customFormat="1">
      <c r="C199" s="29"/>
      <c r="D199" s="63"/>
      <c r="E199" s="29"/>
      <c r="F199" s="29"/>
      <c r="G199" s="29"/>
      <c r="H199" s="29"/>
      <c r="I199" s="249"/>
      <c r="J199" s="29"/>
      <c r="K199" s="29"/>
      <c r="L199" s="29"/>
      <c r="M199" s="29"/>
      <c r="N199" s="29"/>
      <c r="O199" s="29"/>
      <c r="P199" s="319"/>
      <c r="Q199" s="29"/>
      <c r="R199" s="29"/>
      <c r="S199" s="29"/>
      <c r="T199" s="29"/>
      <c r="U199" s="140"/>
      <c r="V199" s="148"/>
      <c r="W199" s="140"/>
      <c r="X199" s="140"/>
      <c r="Y199" s="140"/>
      <c r="Z199" s="140"/>
      <c r="AB199" s="140"/>
      <c r="AC199" s="140"/>
    </row>
    <row r="200" spans="2:29" s="12" customFormat="1">
      <c r="B200" s="14"/>
      <c r="C200" s="126"/>
      <c r="D200" s="60"/>
      <c r="E200" s="34"/>
      <c r="F200" s="34"/>
      <c r="G200" s="34"/>
      <c r="H200" s="34"/>
      <c r="I200" s="245"/>
      <c r="J200" s="41"/>
      <c r="K200" s="41"/>
      <c r="L200" s="41"/>
      <c r="M200" s="41"/>
      <c r="N200" s="41"/>
      <c r="O200" s="15"/>
      <c r="P200" s="319"/>
      <c r="Q200" s="29"/>
      <c r="R200" s="29"/>
      <c r="S200" s="29"/>
      <c r="T200" s="29"/>
      <c r="U200" s="140"/>
      <c r="V200" s="148"/>
      <c r="W200" s="140"/>
      <c r="X200" s="140"/>
      <c r="Y200" s="140"/>
      <c r="Z200" s="140"/>
      <c r="AB200" s="140"/>
      <c r="AC200" s="140"/>
    </row>
    <row r="201" spans="2:29" s="12" customFormat="1">
      <c r="B201" s="14"/>
      <c r="C201" s="126"/>
      <c r="D201" s="62"/>
      <c r="E201" s="46"/>
      <c r="F201" s="46"/>
      <c r="G201" s="46"/>
      <c r="H201" s="46"/>
      <c r="I201" s="247"/>
      <c r="J201" s="42"/>
      <c r="K201" s="42"/>
      <c r="L201" s="42"/>
      <c r="M201" s="42"/>
      <c r="N201" s="42"/>
      <c r="O201" s="16"/>
      <c r="P201" s="319"/>
      <c r="Q201" s="29"/>
      <c r="R201" s="29"/>
      <c r="S201" s="29"/>
      <c r="T201" s="29"/>
      <c r="U201" s="140"/>
      <c r="V201" s="148"/>
      <c r="W201" s="140"/>
      <c r="X201" s="140"/>
      <c r="Y201" s="140"/>
      <c r="Z201" s="140"/>
      <c r="AB201" s="140"/>
      <c r="AC201" s="140"/>
    </row>
    <row r="202" spans="2:29" s="12" customFormat="1">
      <c r="B202" s="18"/>
      <c r="C202" s="123"/>
      <c r="D202" s="60"/>
      <c r="E202" s="34"/>
      <c r="F202" s="34"/>
      <c r="G202" s="34"/>
      <c r="H202" s="34"/>
      <c r="I202" s="245"/>
      <c r="J202" s="41"/>
      <c r="K202" s="41"/>
      <c r="L202" s="41"/>
      <c r="M202" s="41"/>
      <c r="N202" s="41"/>
      <c r="O202" s="15"/>
      <c r="P202" s="319"/>
      <c r="Q202" s="29"/>
      <c r="R202" s="29"/>
      <c r="S202" s="29"/>
      <c r="T202" s="29"/>
      <c r="U202" s="140"/>
      <c r="V202" s="148"/>
      <c r="W202" s="140"/>
      <c r="X202" s="140"/>
      <c r="Y202" s="140"/>
      <c r="Z202" s="140"/>
      <c r="AB202" s="140"/>
      <c r="AC202" s="140"/>
    </row>
    <row r="203" spans="2:29" s="12" customFormat="1">
      <c r="B203" s="18"/>
      <c r="C203" s="123"/>
      <c r="D203" s="60"/>
      <c r="E203" s="34"/>
      <c r="F203" s="34"/>
      <c r="G203" s="34"/>
      <c r="H203" s="34"/>
      <c r="I203" s="245"/>
      <c r="J203" s="41"/>
      <c r="K203" s="41"/>
      <c r="L203" s="41"/>
      <c r="M203" s="41"/>
      <c r="N203" s="41"/>
      <c r="O203" s="15"/>
      <c r="P203" s="319"/>
      <c r="Q203" s="29"/>
      <c r="R203" s="29"/>
      <c r="S203" s="29"/>
      <c r="T203" s="29"/>
      <c r="U203" s="140"/>
      <c r="V203" s="148"/>
      <c r="W203" s="140"/>
      <c r="X203" s="140"/>
      <c r="Y203" s="140"/>
      <c r="Z203" s="140"/>
      <c r="AB203" s="140"/>
      <c r="AC203" s="140"/>
    </row>
    <row r="204" spans="2:29" s="12" customFormat="1">
      <c r="B204" s="18"/>
      <c r="C204" s="123"/>
      <c r="D204" s="60"/>
      <c r="E204" s="34"/>
      <c r="F204" s="34"/>
      <c r="G204" s="34"/>
      <c r="H204" s="34"/>
      <c r="I204" s="245"/>
      <c r="J204" s="41"/>
      <c r="K204" s="41"/>
      <c r="L204" s="41"/>
      <c r="M204" s="41"/>
      <c r="N204" s="41"/>
      <c r="O204" s="15"/>
      <c r="P204" s="319"/>
      <c r="Q204" s="29"/>
      <c r="R204" s="29"/>
      <c r="S204" s="29"/>
      <c r="T204" s="29"/>
      <c r="U204" s="140"/>
      <c r="V204" s="148"/>
      <c r="W204" s="140"/>
      <c r="X204" s="140"/>
      <c r="Y204" s="140"/>
      <c r="Z204" s="140"/>
      <c r="AB204" s="140"/>
      <c r="AC204" s="140"/>
    </row>
    <row r="205" spans="2:29" s="12" customFormat="1">
      <c r="B205" s="48"/>
      <c r="C205" s="134"/>
      <c r="D205" s="60"/>
      <c r="E205" s="34"/>
      <c r="F205" s="34"/>
      <c r="G205" s="34"/>
      <c r="H205" s="34"/>
      <c r="I205" s="245"/>
      <c r="J205" s="41"/>
      <c r="K205" s="41"/>
      <c r="L205" s="41"/>
      <c r="M205" s="41"/>
      <c r="N205" s="41"/>
      <c r="O205" s="15"/>
      <c r="P205" s="319"/>
      <c r="Q205" s="29"/>
      <c r="R205" s="29"/>
      <c r="S205" s="29"/>
      <c r="T205" s="29"/>
      <c r="U205" s="140"/>
      <c r="V205" s="148"/>
      <c r="W205" s="140"/>
      <c r="X205" s="140"/>
      <c r="Y205" s="140"/>
      <c r="Z205" s="140"/>
      <c r="AB205" s="140"/>
      <c r="AC205" s="140"/>
    </row>
    <row r="206" spans="2:29" s="12" customFormat="1">
      <c r="B206" s="18"/>
      <c r="C206" s="123"/>
      <c r="D206" s="60"/>
      <c r="E206" s="34"/>
      <c r="F206" s="34"/>
      <c r="G206" s="34"/>
      <c r="H206" s="34"/>
      <c r="I206" s="245"/>
      <c r="J206" s="41"/>
      <c r="K206" s="41"/>
      <c r="L206" s="41"/>
      <c r="M206" s="41"/>
      <c r="N206" s="41"/>
      <c r="O206" s="15"/>
      <c r="P206" s="319"/>
      <c r="Q206" s="29"/>
      <c r="R206" s="29"/>
      <c r="S206" s="29"/>
      <c r="T206" s="29"/>
      <c r="U206" s="140"/>
      <c r="V206" s="148"/>
      <c r="W206" s="140"/>
      <c r="X206" s="140"/>
      <c r="Y206" s="140"/>
      <c r="Z206" s="140"/>
      <c r="AB206" s="140"/>
      <c r="AC206" s="140"/>
    </row>
    <row r="207" spans="2:29" s="12" customFormat="1">
      <c r="B207" s="18"/>
      <c r="C207" s="123"/>
      <c r="D207" s="60"/>
      <c r="E207" s="34"/>
      <c r="F207" s="34"/>
      <c r="G207" s="34"/>
      <c r="H207" s="34"/>
      <c r="I207" s="245"/>
      <c r="J207" s="41"/>
      <c r="K207" s="41"/>
      <c r="L207" s="41"/>
      <c r="M207" s="41"/>
      <c r="N207" s="41"/>
      <c r="O207" s="15"/>
      <c r="P207" s="319"/>
      <c r="Q207" s="29"/>
      <c r="R207" s="29"/>
      <c r="S207" s="29"/>
      <c r="T207" s="29"/>
      <c r="U207" s="140"/>
      <c r="V207" s="148"/>
      <c r="W207" s="140"/>
      <c r="X207" s="140"/>
      <c r="Y207" s="140"/>
      <c r="Z207" s="140"/>
      <c r="AB207" s="140"/>
      <c r="AC207" s="140"/>
    </row>
    <row r="208" spans="2:29" s="12" customFormat="1">
      <c r="B208" s="18"/>
      <c r="C208" s="123"/>
      <c r="D208" s="60"/>
      <c r="E208" s="34"/>
      <c r="F208" s="34"/>
      <c r="G208" s="34"/>
      <c r="H208" s="34"/>
      <c r="I208" s="245"/>
      <c r="J208" s="41"/>
      <c r="K208" s="41"/>
      <c r="L208" s="41"/>
      <c r="M208" s="41"/>
      <c r="N208" s="41"/>
      <c r="O208" s="15"/>
      <c r="P208" s="319"/>
      <c r="Q208" s="29"/>
      <c r="R208" s="29"/>
      <c r="S208" s="29"/>
      <c r="T208" s="29"/>
      <c r="U208" s="140"/>
      <c r="V208" s="148"/>
      <c r="W208" s="140"/>
      <c r="X208" s="140"/>
      <c r="Y208" s="140"/>
      <c r="Z208" s="140"/>
      <c r="AB208" s="140"/>
      <c r="AC208" s="140"/>
    </row>
    <row r="209" spans="2:29" s="12" customFormat="1">
      <c r="B209" s="18"/>
      <c r="C209" s="123"/>
      <c r="D209" s="60"/>
      <c r="E209" s="34"/>
      <c r="F209" s="34"/>
      <c r="G209" s="34"/>
      <c r="H209" s="34"/>
      <c r="I209" s="245"/>
      <c r="J209" s="41"/>
      <c r="K209" s="41"/>
      <c r="L209" s="41"/>
      <c r="M209" s="41"/>
      <c r="N209" s="41"/>
      <c r="O209" s="15"/>
      <c r="P209" s="319"/>
      <c r="Q209" s="29"/>
      <c r="R209" s="29"/>
      <c r="S209" s="29"/>
      <c r="T209" s="29"/>
      <c r="U209" s="140"/>
      <c r="V209" s="148"/>
      <c r="W209" s="140"/>
      <c r="X209" s="140"/>
      <c r="Y209" s="140"/>
      <c r="Z209" s="140"/>
      <c r="AB209" s="140"/>
      <c r="AC209" s="140"/>
    </row>
    <row r="210" spans="2:29" s="12" customFormat="1">
      <c r="B210" s="14"/>
      <c r="C210" s="126"/>
      <c r="D210" s="60"/>
      <c r="E210" s="34"/>
      <c r="F210" s="34"/>
      <c r="G210" s="34"/>
      <c r="H210" s="34"/>
      <c r="I210" s="245"/>
      <c r="J210" s="41"/>
      <c r="K210" s="41"/>
      <c r="L210" s="41"/>
      <c r="M210" s="41"/>
      <c r="N210" s="41"/>
      <c r="O210" s="15"/>
      <c r="P210" s="319"/>
      <c r="Q210" s="29"/>
      <c r="R210" s="29"/>
      <c r="S210" s="29"/>
      <c r="T210" s="29"/>
      <c r="U210" s="140"/>
      <c r="V210" s="148"/>
      <c r="W210" s="140"/>
      <c r="X210" s="140"/>
      <c r="Y210" s="140"/>
      <c r="Z210" s="140"/>
      <c r="AB210" s="140"/>
      <c r="AC210" s="140"/>
    </row>
    <row r="211" spans="2:29" s="12" customFormat="1">
      <c r="B211" s="14"/>
      <c r="C211" s="126"/>
      <c r="D211" s="60"/>
      <c r="E211" s="34"/>
      <c r="F211" s="34"/>
      <c r="G211" s="34"/>
      <c r="H211" s="34"/>
      <c r="I211" s="245"/>
      <c r="J211" s="41"/>
      <c r="K211" s="41"/>
      <c r="L211" s="41"/>
      <c r="M211" s="41"/>
      <c r="N211" s="41"/>
      <c r="O211" s="15"/>
      <c r="P211" s="319"/>
      <c r="Q211" s="29"/>
      <c r="R211" s="29"/>
      <c r="S211" s="29"/>
      <c r="T211" s="29"/>
      <c r="U211" s="140"/>
      <c r="V211" s="148"/>
      <c r="W211" s="140"/>
      <c r="X211" s="140"/>
      <c r="Y211" s="140"/>
      <c r="Z211" s="140"/>
      <c r="AB211" s="140"/>
      <c r="AC211" s="140"/>
    </row>
    <row r="212" spans="2:29" s="12" customFormat="1">
      <c r="B212" s="14"/>
      <c r="C212" s="126"/>
      <c r="D212" s="60"/>
      <c r="E212" s="34"/>
      <c r="F212" s="34"/>
      <c r="G212" s="34"/>
      <c r="H212" s="34"/>
      <c r="I212" s="245"/>
      <c r="J212" s="41"/>
      <c r="K212" s="41"/>
      <c r="L212" s="41"/>
      <c r="M212" s="41"/>
      <c r="N212" s="41"/>
      <c r="O212" s="15"/>
      <c r="P212" s="319"/>
      <c r="Q212" s="29"/>
      <c r="R212" s="29"/>
      <c r="S212" s="29"/>
      <c r="T212" s="29"/>
      <c r="U212" s="140"/>
      <c r="V212" s="148"/>
      <c r="W212" s="140"/>
      <c r="X212" s="140"/>
      <c r="Y212" s="140"/>
      <c r="Z212" s="140"/>
      <c r="AB212" s="140"/>
      <c r="AC212" s="140"/>
    </row>
    <row r="213" spans="2:29" s="12" customFormat="1">
      <c r="B213" s="18"/>
      <c r="C213" s="123"/>
      <c r="D213" s="60"/>
      <c r="E213" s="34"/>
      <c r="F213" s="34"/>
      <c r="G213" s="34"/>
      <c r="H213" s="34"/>
      <c r="I213" s="245"/>
      <c r="J213" s="41"/>
      <c r="K213" s="41"/>
      <c r="L213" s="41"/>
      <c r="M213" s="41"/>
      <c r="N213" s="41"/>
      <c r="O213" s="15"/>
      <c r="P213" s="319"/>
      <c r="Q213" s="29"/>
      <c r="R213" s="29"/>
      <c r="S213" s="29"/>
      <c r="T213" s="29"/>
      <c r="U213" s="140"/>
      <c r="V213" s="148"/>
      <c r="W213" s="140"/>
      <c r="X213" s="140"/>
      <c r="Y213" s="140"/>
      <c r="Z213" s="140"/>
      <c r="AB213" s="140"/>
      <c r="AC213" s="140"/>
    </row>
    <row r="214" spans="2:29" s="12" customFormat="1">
      <c r="B214" s="27"/>
      <c r="C214" s="124"/>
      <c r="D214" s="61"/>
      <c r="E214" s="47"/>
      <c r="F214" s="47"/>
      <c r="G214" s="47"/>
      <c r="H214" s="47"/>
      <c r="I214" s="246"/>
      <c r="J214" s="43"/>
      <c r="K214" s="43"/>
      <c r="L214" s="43"/>
      <c r="M214" s="43"/>
      <c r="N214" s="43"/>
      <c r="O214" s="28"/>
      <c r="P214" s="319"/>
      <c r="Q214" s="29"/>
      <c r="R214" s="29"/>
      <c r="S214" s="29"/>
      <c r="T214" s="29"/>
      <c r="U214" s="140"/>
      <c r="V214" s="148"/>
      <c r="W214" s="140"/>
      <c r="X214" s="140"/>
      <c r="Y214" s="140"/>
      <c r="Z214" s="140"/>
      <c r="AB214" s="140"/>
      <c r="AC214" s="140"/>
    </row>
    <row r="215" spans="2:29" s="12" customFormat="1">
      <c r="B215" s="17"/>
      <c r="C215" s="125"/>
      <c r="D215" s="62"/>
      <c r="E215" s="46"/>
      <c r="F215" s="46"/>
      <c r="G215" s="46"/>
      <c r="H215" s="46"/>
      <c r="I215" s="247"/>
      <c r="J215" s="42"/>
      <c r="K215" s="42"/>
      <c r="L215" s="42"/>
      <c r="M215" s="42"/>
      <c r="N215" s="42"/>
      <c r="O215" s="16"/>
      <c r="P215" s="319"/>
      <c r="Q215" s="29"/>
      <c r="R215" s="29"/>
      <c r="S215" s="29"/>
      <c r="T215" s="29"/>
      <c r="U215" s="140"/>
      <c r="V215" s="148"/>
      <c r="W215" s="140"/>
      <c r="X215" s="140"/>
      <c r="Y215" s="140"/>
      <c r="Z215" s="140"/>
      <c r="AB215" s="140"/>
      <c r="AC215" s="140"/>
    </row>
    <row r="216" spans="2:29" s="12" customFormat="1">
      <c r="B216" s="17"/>
      <c r="C216" s="125"/>
      <c r="D216" s="62"/>
      <c r="E216" s="46"/>
      <c r="F216" s="46"/>
      <c r="G216" s="46"/>
      <c r="H216" s="46"/>
      <c r="I216" s="247"/>
      <c r="J216" s="42"/>
      <c r="K216" s="42"/>
      <c r="L216" s="42"/>
      <c r="M216" s="42"/>
      <c r="N216" s="42"/>
      <c r="O216" s="16"/>
      <c r="P216" s="319"/>
      <c r="Q216" s="29"/>
      <c r="R216" s="29"/>
      <c r="S216" s="29"/>
      <c r="T216" s="29"/>
      <c r="U216" s="140"/>
      <c r="V216" s="148"/>
      <c r="W216" s="140"/>
      <c r="X216" s="140"/>
      <c r="Y216" s="140"/>
      <c r="Z216" s="140"/>
      <c r="AB216" s="140"/>
      <c r="AC216" s="140"/>
    </row>
    <row r="217" spans="2:29" s="12" customFormat="1">
      <c r="B217" s="18"/>
      <c r="C217" s="123"/>
      <c r="D217" s="60"/>
      <c r="E217" s="34"/>
      <c r="F217" s="34"/>
      <c r="G217" s="34"/>
      <c r="H217" s="34"/>
      <c r="I217" s="245"/>
      <c r="J217" s="41"/>
      <c r="K217" s="41"/>
      <c r="L217" s="41"/>
      <c r="M217" s="41"/>
      <c r="N217" s="41"/>
      <c r="O217" s="15"/>
      <c r="P217" s="319"/>
      <c r="Q217" s="29"/>
      <c r="R217" s="29"/>
      <c r="S217" s="29"/>
      <c r="T217" s="29"/>
      <c r="U217" s="140"/>
      <c r="V217" s="148"/>
      <c r="W217" s="140"/>
      <c r="X217" s="140"/>
      <c r="Y217" s="140"/>
      <c r="Z217" s="140"/>
      <c r="AB217" s="140"/>
      <c r="AC217" s="140"/>
    </row>
    <row r="218" spans="2:29" s="12" customFormat="1">
      <c r="B218" s="18"/>
      <c r="C218" s="123"/>
      <c r="D218" s="60"/>
      <c r="E218" s="34"/>
      <c r="F218" s="34"/>
      <c r="G218" s="34"/>
      <c r="H218" s="34"/>
      <c r="I218" s="245"/>
      <c r="J218" s="41"/>
      <c r="K218" s="41"/>
      <c r="L218" s="41"/>
      <c r="M218" s="41"/>
      <c r="N218" s="41"/>
      <c r="O218" s="15"/>
      <c r="P218" s="319"/>
      <c r="Q218" s="29"/>
      <c r="R218" s="29"/>
      <c r="S218" s="29"/>
      <c r="T218" s="29"/>
      <c r="U218" s="140"/>
      <c r="V218" s="148"/>
      <c r="W218" s="140"/>
      <c r="X218" s="140"/>
      <c r="Y218" s="140"/>
      <c r="Z218" s="140"/>
      <c r="AB218" s="140"/>
      <c r="AC218" s="140"/>
    </row>
    <row r="219" spans="2:29" s="12" customFormat="1">
      <c r="B219" s="18"/>
      <c r="C219" s="123"/>
      <c r="D219" s="60"/>
      <c r="E219" s="34"/>
      <c r="F219" s="34"/>
      <c r="G219" s="34"/>
      <c r="H219" s="34"/>
      <c r="I219" s="245"/>
      <c r="J219" s="41"/>
      <c r="K219" s="41"/>
      <c r="L219" s="41"/>
      <c r="M219" s="41"/>
      <c r="N219" s="41"/>
      <c r="O219" s="15"/>
      <c r="P219" s="319"/>
      <c r="Q219" s="29"/>
      <c r="R219" s="29"/>
      <c r="S219" s="29"/>
      <c r="T219" s="29"/>
      <c r="U219" s="140"/>
      <c r="V219" s="148"/>
      <c r="W219" s="140"/>
      <c r="X219" s="140"/>
      <c r="Y219" s="140"/>
      <c r="Z219" s="140"/>
      <c r="AB219" s="140"/>
      <c r="AC219" s="140"/>
    </row>
    <row r="220" spans="2:29" s="12" customFormat="1">
      <c r="B220" s="48"/>
      <c r="C220" s="134"/>
      <c r="D220" s="60"/>
      <c r="E220" s="34"/>
      <c r="F220" s="34"/>
      <c r="G220" s="34"/>
      <c r="H220" s="34"/>
      <c r="I220" s="245"/>
      <c r="J220" s="41"/>
      <c r="K220" s="41"/>
      <c r="L220" s="41"/>
      <c r="M220" s="41"/>
      <c r="N220" s="41"/>
      <c r="O220" s="15"/>
      <c r="P220" s="319"/>
      <c r="Q220" s="29"/>
      <c r="R220" s="29"/>
      <c r="S220" s="29"/>
      <c r="T220" s="29"/>
      <c r="U220" s="140"/>
      <c r="V220" s="148"/>
      <c r="W220" s="140"/>
      <c r="X220" s="140"/>
      <c r="Y220" s="140"/>
      <c r="Z220" s="140"/>
      <c r="AB220" s="140"/>
      <c r="AC220" s="140"/>
    </row>
    <row r="221" spans="2:29" s="12" customFormat="1">
      <c r="B221" s="18"/>
      <c r="C221" s="123"/>
      <c r="D221" s="60"/>
      <c r="E221" s="34"/>
      <c r="F221" s="34"/>
      <c r="G221" s="34"/>
      <c r="H221" s="34"/>
      <c r="I221" s="245"/>
      <c r="J221" s="41"/>
      <c r="K221" s="41"/>
      <c r="L221" s="41"/>
      <c r="M221" s="41"/>
      <c r="N221" s="41"/>
      <c r="O221" s="15"/>
      <c r="P221" s="319"/>
      <c r="Q221" s="29"/>
      <c r="R221" s="29"/>
      <c r="S221" s="29"/>
      <c r="T221" s="29"/>
      <c r="U221" s="140"/>
      <c r="V221" s="148"/>
      <c r="W221" s="140"/>
      <c r="X221" s="140"/>
      <c r="Y221" s="140"/>
      <c r="Z221" s="140"/>
      <c r="AB221" s="140"/>
      <c r="AC221" s="140"/>
    </row>
    <row r="222" spans="2:29" s="12" customFormat="1">
      <c r="B222" s="18"/>
      <c r="C222" s="123"/>
      <c r="D222" s="60"/>
      <c r="E222" s="34"/>
      <c r="F222" s="34"/>
      <c r="G222" s="34"/>
      <c r="H222" s="34"/>
      <c r="I222" s="245"/>
      <c r="J222" s="41"/>
      <c r="K222" s="41"/>
      <c r="L222" s="41"/>
      <c r="M222" s="41"/>
      <c r="N222" s="41"/>
      <c r="O222" s="15"/>
      <c r="P222" s="319"/>
      <c r="Q222" s="29"/>
      <c r="R222" s="29"/>
      <c r="S222" s="29"/>
      <c r="T222" s="29"/>
      <c r="U222" s="140"/>
      <c r="V222" s="148"/>
      <c r="W222" s="140"/>
      <c r="X222" s="140"/>
      <c r="Y222" s="140"/>
      <c r="Z222" s="140"/>
      <c r="AB222" s="140"/>
      <c r="AC222" s="140"/>
    </row>
    <row r="223" spans="2:29" s="12" customFormat="1">
      <c r="B223" s="18"/>
      <c r="C223" s="123"/>
      <c r="D223" s="60"/>
      <c r="E223" s="34"/>
      <c r="F223" s="34"/>
      <c r="G223" s="34"/>
      <c r="H223" s="34"/>
      <c r="I223" s="245"/>
      <c r="J223" s="41"/>
      <c r="K223" s="41"/>
      <c r="L223" s="41"/>
      <c r="M223" s="41"/>
      <c r="N223" s="41"/>
      <c r="O223" s="15"/>
      <c r="P223" s="319"/>
      <c r="Q223" s="29"/>
      <c r="R223" s="29"/>
      <c r="S223" s="29"/>
      <c r="T223" s="29"/>
      <c r="U223" s="140"/>
      <c r="V223" s="148"/>
      <c r="W223" s="140"/>
      <c r="X223" s="140"/>
      <c r="Y223" s="140"/>
      <c r="Z223" s="140"/>
      <c r="AB223" s="140"/>
      <c r="AC223" s="140"/>
    </row>
    <row r="224" spans="2:29" s="12" customFormat="1">
      <c r="B224" s="18"/>
      <c r="C224" s="123"/>
      <c r="D224" s="60"/>
      <c r="E224" s="34"/>
      <c r="F224" s="34"/>
      <c r="G224" s="34"/>
      <c r="H224" s="34"/>
      <c r="I224" s="245"/>
      <c r="J224" s="41"/>
      <c r="K224" s="41"/>
      <c r="L224" s="41"/>
      <c r="M224" s="41"/>
      <c r="N224" s="41"/>
      <c r="O224" s="15"/>
      <c r="P224" s="319"/>
      <c r="Q224" s="29"/>
      <c r="R224" s="29"/>
      <c r="S224" s="29"/>
      <c r="T224" s="29"/>
      <c r="U224" s="140"/>
      <c r="V224" s="148"/>
      <c r="W224" s="140"/>
      <c r="X224" s="140"/>
      <c r="Y224" s="140"/>
      <c r="Z224" s="140"/>
      <c r="AB224" s="140"/>
      <c r="AC224" s="140"/>
    </row>
    <row r="225" spans="2:29" s="12" customFormat="1">
      <c r="B225" s="14"/>
      <c r="C225" s="126"/>
      <c r="D225" s="60"/>
      <c r="E225" s="34"/>
      <c r="F225" s="34"/>
      <c r="G225" s="34"/>
      <c r="H225" s="34"/>
      <c r="I225" s="245"/>
      <c r="J225" s="41"/>
      <c r="K225" s="41"/>
      <c r="L225" s="41"/>
      <c r="M225" s="41"/>
      <c r="N225" s="41"/>
      <c r="O225" s="15"/>
      <c r="P225" s="319"/>
      <c r="Q225" s="29"/>
      <c r="R225" s="29"/>
      <c r="S225" s="29"/>
      <c r="T225" s="29"/>
      <c r="U225" s="140"/>
      <c r="V225" s="148"/>
      <c r="W225" s="140"/>
      <c r="X225" s="140"/>
      <c r="Y225" s="140"/>
      <c r="Z225" s="140"/>
      <c r="AB225" s="140"/>
      <c r="AC225" s="140"/>
    </row>
    <row r="226" spans="2:29" s="12" customFormat="1">
      <c r="B226" s="14"/>
      <c r="C226" s="126"/>
      <c r="D226" s="60"/>
      <c r="E226" s="34"/>
      <c r="F226" s="34"/>
      <c r="G226" s="34"/>
      <c r="H226" s="34"/>
      <c r="I226" s="245"/>
      <c r="J226" s="41"/>
      <c r="K226" s="41"/>
      <c r="L226" s="41"/>
      <c r="M226" s="41"/>
      <c r="N226" s="41"/>
      <c r="O226" s="15"/>
      <c r="P226" s="319"/>
      <c r="Q226" s="29"/>
      <c r="R226" s="29"/>
      <c r="S226" s="29"/>
      <c r="T226" s="29"/>
      <c r="U226" s="140"/>
      <c r="V226" s="148"/>
      <c r="W226" s="140"/>
      <c r="X226" s="140"/>
      <c r="Y226" s="140"/>
      <c r="Z226" s="140"/>
      <c r="AB226" s="140"/>
      <c r="AC226" s="140"/>
    </row>
    <row r="227" spans="2:29" s="12" customFormat="1">
      <c r="B227" s="14"/>
      <c r="C227" s="126"/>
      <c r="D227" s="62"/>
      <c r="E227" s="46"/>
      <c r="F227" s="46"/>
      <c r="G227" s="46"/>
      <c r="H227" s="46"/>
      <c r="I227" s="247"/>
      <c r="J227" s="42"/>
      <c r="K227" s="42"/>
      <c r="L227" s="42"/>
      <c r="M227" s="42"/>
      <c r="N227" s="42"/>
      <c r="O227" s="16"/>
      <c r="P227" s="319"/>
      <c r="Q227" s="29"/>
      <c r="R227" s="29"/>
      <c r="S227" s="29"/>
      <c r="T227" s="29"/>
      <c r="U227" s="140"/>
      <c r="V227" s="148"/>
      <c r="W227" s="140"/>
      <c r="X227" s="140"/>
      <c r="Y227" s="140"/>
      <c r="Z227" s="140"/>
      <c r="AB227" s="140"/>
      <c r="AC227" s="140"/>
    </row>
    <row r="228" spans="2:29" s="12" customFormat="1">
      <c r="B228" s="17"/>
      <c r="C228" s="125"/>
      <c r="D228" s="62"/>
      <c r="E228" s="46"/>
      <c r="F228" s="46"/>
      <c r="G228" s="46"/>
      <c r="H228" s="46"/>
      <c r="I228" s="247"/>
      <c r="J228" s="42"/>
      <c r="K228" s="42"/>
      <c r="L228" s="42"/>
      <c r="M228" s="42"/>
      <c r="N228" s="42"/>
      <c r="O228" s="16"/>
      <c r="P228" s="319"/>
      <c r="Q228" s="29"/>
      <c r="R228" s="29"/>
      <c r="S228" s="29"/>
      <c r="T228" s="29"/>
      <c r="U228" s="140"/>
      <c r="V228" s="148"/>
      <c r="W228" s="140"/>
      <c r="X228" s="140"/>
      <c r="Y228" s="140"/>
      <c r="Z228" s="140"/>
      <c r="AB228" s="140"/>
      <c r="AC228" s="140"/>
    </row>
    <row r="229" spans="2:29">
      <c r="B229" s="9"/>
      <c r="C229" s="122"/>
      <c r="D229" s="59"/>
      <c r="E229" s="35"/>
      <c r="F229" s="35"/>
      <c r="G229" s="35"/>
      <c r="H229" s="35"/>
      <c r="I229" s="244"/>
      <c r="J229" s="39"/>
      <c r="K229" s="39"/>
      <c r="L229" s="39"/>
      <c r="M229" s="39"/>
      <c r="N229" s="39"/>
      <c r="O229" s="8"/>
    </row>
    <row r="230" spans="2:29">
      <c r="B230" s="19"/>
      <c r="C230" s="128"/>
      <c r="D230" s="55"/>
      <c r="E230" s="45"/>
      <c r="F230" s="45"/>
      <c r="G230" s="45"/>
      <c r="H230" s="45"/>
      <c r="I230" s="243"/>
      <c r="J230" s="40"/>
      <c r="K230" s="40"/>
      <c r="L230" s="40"/>
      <c r="M230" s="40"/>
      <c r="N230" s="40"/>
      <c r="O230" s="20"/>
    </row>
    <row r="231" spans="2:29">
      <c r="B231" s="19"/>
      <c r="C231" s="128"/>
      <c r="D231" s="55"/>
      <c r="E231" s="45"/>
      <c r="F231" s="45"/>
      <c r="G231" s="45"/>
      <c r="H231" s="45"/>
      <c r="I231" s="243"/>
      <c r="J231" s="40"/>
      <c r="K231" s="40"/>
      <c r="L231" s="40"/>
      <c r="M231" s="40"/>
      <c r="N231" s="40"/>
      <c r="O231" s="20"/>
    </row>
    <row r="232" spans="2:29">
      <c r="B232" s="19"/>
      <c r="C232" s="128"/>
      <c r="D232" s="55"/>
      <c r="E232" s="45"/>
      <c r="F232" s="45"/>
      <c r="G232" s="45"/>
      <c r="H232" s="45"/>
      <c r="I232" s="243"/>
      <c r="J232" s="40"/>
      <c r="K232" s="40"/>
      <c r="L232" s="40"/>
      <c r="M232" s="40"/>
      <c r="N232" s="40"/>
      <c r="O232" s="20"/>
    </row>
    <row r="233" spans="2:29">
      <c r="B233" s="19"/>
      <c r="C233" s="128"/>
      <c r="D233" s="55"/>
      <c r="E233" s="45"/>
      <c r="F233" s="45"/>
      <c r="G233" s="45"/>
      <c r="H233" s="45"/>
      <c r="I233" s="243"/>
      <c r="J233" s="40"/>
      <c r="K233" s="40"/>
      <c r="L233" s="40"/>
      <c r="M233" s="40"/>
      <c r="N233" s="40"/>
      <c r="O233" s="20"/>
    </row>
    <row r="234" spans="2:29">
      <c r="B234" s="19"/>
      <c r="C234" s="128"/>
      <c r="D234" s="55"/>
      <c r="E234" s="45"/>
      <c r="F234" s="45"/>
      <c r="G234" s="45"/>
      <c r="H234" s="45"/>
      <c r="I234" s="243"/>
      <c r="J234" s="40"/>
      <c r="K234" s="40"/>
      <c r="L234" s="40"/>
      <c r="M234" s="40"/>
      <c r="N234" s="40"/>
      <c r="O234" s="20"/>
    </row>
    <row r="235" spans="2:29">
      <c r="B235" s="19"/>
      <c r="C235" s="128"/>
      <c r="D235" s="55"/>
      <c r="E235" s="45"/>
      <c r="F235" s="45"/>
      <c r="G235" s="45"/>
      <c r="H235" s="45"/>
      <c r="I235" s="243"/>
      <c r="J235" s="40"/>
      <c r="K235" s="40"/>
      <c r="L235" s="40"/>
      <c r="M235" s="40"/>
      <c r="N235" s="40"/>
      <c r="O235" s="20"/>
    </row>
    <row r="236" spans="2:29">
      <c r="B236" s="19"/>
      <c r="C236" s="128"/>
      <c r="D236" s="55"/>
      <c r="E236" s="45"/>
      <c r="F236" s="45"/>
      <c r="G236" s="45"/>
      <c r="H236" s="45"/>
      <c r="I236" s="243"/>
      <c r="J236" s="40"/>
      <c r="K236" s="40"/>
      <c r="L236" s="40"/>
      <c r="M236" s="40"/>
      <c r="N236" s="40"/>
      <c r="O236" s="20"/>
    </row>
    <row r="237" spans="2:29">
      <c r="B237" s="19"/>
      <c r="C237" s="128"/>
      <c r="D237" s="55"/>
      <c r="E237" s="45"/>
      <c r="F237" s="45"/>
      <c r="G237" s="45"/>
      <c r="H237" s="45"/>
      <c r="I237" s="243"/>
      <c r="J237" s="40"/>
      <c r="K237" s="40"/>
      <c r="L237" s="40"/>
      <c r="M237" s="40"/>
      <c r="N237" s="40"/>
      <c r="O237" s="20"/>
    </row>
    <row r="238" spans="2:29">
      <c r="B238" s="19"/>
      <c r="C238" s="128"/>
      <c r="D238" s="55"/>
      <c r="E238" s="45"/>
      <c r="F238" s="45"/>
      <c r="G238" s="45"/>
      <c r="H238" s="45"/>
      <c r="I238" s="243"/>
      <c r="J238" s="40"/>
      <c r="K238" s="40"/>
      <c r="L238" s="40"/>
      <c r="M238" s="40"/>
      <c r="N238" s="40"/>
      <c r="O238" s="20"/>
    </row>
    <row r="239" spans="2:29">
      <c r="B239" s="19"/>
      <c r="C239" s="128"/>
      <c r="D239" s="55"/>
      <c r="E239" s="45"/>
      <c r="F239" s="45"/>
      <c r="G239" s="45"/>
      <c r="H239" s="45"/>
      <c r="I239" s="243"/>
      <c r="J239" s="40"/>
      <c r="K239" s="40"/>
      <c r="L239" s="40"/>
      <c r="M239" s="40"/>
      <c r="N239" s="40"/>
      <c r="O239" s="20"/>
    </row>
    <row r="240" spans="2:29">
      <c r="B240" s="19"/>
      <c r="C240" s="128"/>
      <c r="D240" s="55"/>
      <c r="E240" s="45"/>
      <c r="F240" s="45"/>
      <c r="G240" s="45"/>
      <c r="H240" s="45"/>
      <c r="I240" s="243"/>
      <c r="J240" s="40"/>
      <c r="K240" s="40"/>
      <c r="L240" s="40"/>
      <c r="M240" s="40"/>
      <c r="N240" s="40"/>
      <c r="O240" s="20"/>
    </row>
    <row r="241" spans="2:29">
      <c r="B241" s="9"/>
      <c r="C241" s="122"/>
      <c r="D241" s="55"/>
      <c r="E241" s="45"/>
      <c r="F241" s="45"/>
      <c r="G241" s="45"/>
      <c r="H241" s="45"/>
      <c r="I241" s="243"/>
      <c r="J241" s="40"/>
      <c r="K241" s="40"/>
      <c r="L241" s="40"/>
      <c r="M241" s="40"/>
      <c r="N241" s="40"/>
      <c r="O241" s="20"/>
    </row>
    <row r="242" spans="2:29">
      <c r="B242" s="7"/>
      <c r="C242" s="127"/>
      <c r="D242" s="59"/>
      <c r="E242" s="35"/>
      <c r="F242" s="35"/>
      <c r="G242" s="35"/>
      <c r="H242" s="35"/>
      <c r="I242" s="244"/>
      <c r="J242" s="39"/>
      <c r="K242" s="39"/>
      <c r="L242" s="39"/>
      <c r="M242" s="39"/>
      <c r="N242" s="39"/>
      <c r="O242" s="8"/>
    </row>
    <row r="243" spans="2:29">
      <c r="B243" s="7"/>
      <c r="C243" s="127"/>
      <c r="D243" s="59"/>
      <c r="E243" s="35"/>
      <c r="F243" s="35"/>
      <c r="G243" s="35"/>
      <c r="H243" s="35"/>
      <c r="I243" s="244"/>
      <c r="J243" s="39"/>
      <c r="K243" s="39"/>
      <c r="L243" s="39"/>
      <c r="M243" s="39"/>
      <c r="N243" s="39"/>
      <c r="O243" s="8"/>
    </row>
    <row r="244" spans="2:29" s="12" customFormat="1">
      <c r="B244" s="14"/>
      <c r="C244" s="126"/>
      <c r="D244" s="62"/>
      <c r="E244" s="46"/>
      <c r="F244" s="46"/>
      <c r="G244" s="46"/>
      <c r="H244" s="46"/>
      <c r="I244" s="247"/>
      <c r="J244" s="42"/>
      <c r="K244" s="42"/>
      <c r="L244" s="42"/>
      <c r="M244" s="42"/>
      <c r="N244" s="42"/>
      <c r="O244" s="16"/>
      <c r="P244" s="319"/>
      <c r="Q244" s="29"/>
      <c r="R244" s="29"/>
      <c r="S244" s="29"/>
      <c r="T244" s="29"/>
      <c r="U244" s="140"/>
      <c r="V244" s="148"/>
      <c r="W244" s="140"/>
      <c r="X244" s="140"/>
      <c r="Y244" s="140"/>
      <c r="Z244" s="140"/>
      <c r="AB244" s="140"/>
      <c r="AC244" s="140"/>
    </row>
    <row r="245" spans="2:29" s="12" customFormat="1">
      <c r="B245" s="18"/>
      <c r="C245" s="123"/>
      <c r="D245" s="62"/>
      <c r="E245" s="46"/>
      <c r="F245" s="46"/>
      <c r="G245" s="46"/>
      <c r="H245" s="46"/>
      <c r="I245" s="247"/>
      <c r="J245" s="42"/>
      <c r="K245" s="42"/>
      <c r="L245" s="42"/>
      <c r="M245" s="42"/>
      <c r="N245" s="42"/>
      <c r="O245" s="16"/>
      <c r="P245" s="319"/>
      <c r="Q245" s="29"/>
      <c r="R245" s="29"/>
      <c r="S245" s="29"/>
      <c r="T245" s="29"/>
      <c r="U245" s="140"/>
      <c r="V245" s="148"/>
      <c r="W245" s="140"/>
      <c r="X245" s="140"/>
      <c r="Y245" s="140"/>
      <c r="Z245" s="140"/>
      <c r="AB245" s="140"/>
      <c r="AC245" s="140"/>
    </row>
    <row r="246" spans="2:29" s="12" customFormat="1">
      <c r="B246" s="14"/>
      <c r="C246" s="126"/>
      <c r="D246" s="62"/>
      <c r="E246" s="46"/>
      <c r="F246" s="46"/>
      <c r="G246" s="46"/>
      <c r="H246" s="46"/>
      <c r="I246" s="247"/>
      <c r="J246" s="42"/>
      <c r="K246" s="42"/>
      <c r="L246" s="42"/>
      <c r="M246" s="42"/>
      <c r="N246" s="42"/>
      <c r="O246" s="16"/>
      <c r="P246" s="319"/>
      <c r="Q246" s="29"/>
      <c r="R246" s="29"/>
      <c r="S246" s="29"/>
      <c r="T246" s="29"/>
      <c r="U246" s="140"/>
      <c r="V246" s="148"/>
      <c r="W246" s="140"/>
      <c r="X246" s="140"/>
      <c r="Y246" s="140"/>
      <c r="Z246" s="140"/>
      <c r="AB246" s="140"/>
      <c r="AC246" s="140"/>
    </row>
    <row r="247" spans="2:29" s="12" customFormat="1">
      <c r="B247" s="18"/>
      <c r="C247" s="123"/>
      <c r="D247" s="60"/>
      <c r="E247" s="34"/>
      <c r="F247" s="34"/>
      <c r="G247" s="34"/>
      <c r="H247" s="34"/>
      <c r="I247" s="245"/>
      <c r="J247" s="41"/>
      <c r="K247" s="41"/>
      <c r="L247" s="41"/>
      <c r="M247" s="41"/>
      <c r="N247" s="41"/>
      <c r="O247" s="15"/>
      <c r="P247" s="319"/>
      <c r="Q247" s="29"/>
      <c r="R247" s="29"/>
      <c r="S247" s="29"/>
      <c r="T247" s="29"/>
      <c r="U247" s="140"/>
      <c r="V247" s="148"/>
      <c r="W247" s="140"/>
      <c r="X247" s="140"/>
      <c r="Y247" s="140"/>
      <c r="Z247" s="140"/>
      <c r="AB247" s="140"/>
      <c r="AC247" s="140"/>
    </row>
    <row r="248" spans="2:29" s="12" customFormat="1">
      <c r="B248" s="18"/>
      <c r="C248" s="123"/>
      <c r="D248" s="60"/>
      <c r="E248" s="34"/>
      <c r="F248" s="34"/>
      <c r="G248" s="34"/>
      <c r="H248" s="34"/>
      <c r="I248" s="245"/>
      <c r="J248" s="41"/>
      <c r="K248" s="41"/>
      <c r="L248" s="41"/>
      <c r="M248" s="41"/>
      <c r="N248" s="41"/>
      <c r="O248" s="15"/>
      <c r="P248" s="319"/>
      <c r="Q248" s="29"/>
      <c r="R248" s="29"/>
      <c r="S248" s="29"/>
      <c r="T248" s="29"/>
      <c r="U248" s="140"/>
      <c r="V248" s="148"/>
      <c r="W248" s="140"/>
      <c r="X248" s="140"/>
      <c r="Y248" s="140"/>
      <c r="Z248" s="140"/>
      <c r="AB248" s="140"/>
      <c r="AC248" s="140"/>
    </row>
    <row r="249" spans="2:29" s="12" customFormat="1">
      <c r="B249" s="18"/>
      <c r="C249" s="123"/>
      <c r="D249" s="60"/>
      <c r="E249" s="34"/>
      <c r="F249" s="34"/>
      <c r="G249" s="34"/>
      <c r="H249" s="34"/>
      <c r="I249" s="245"/>
      <c r="J249" s="41"/>
      <c r="K249" s="41"/>
      <c r="L249" s="41"/>
      <c r="M249" s="41"/>
      <c r="N249" s="41"/>
      <c r="O249" s="15"/>
      <c r="P249" s="319"/>
      <c r="Q249" s="29"/>
      <c r="R249" s="29"/>
      <c r="S249" s="29"/>
      <c r="T249" s="29"/>
      <c r="U249" s="140"/>
      <c r="V249" s="148"/>
      <c r="W249" s="140"/>
      <c r="X249" s="140"/>
      <c r="Y249" s="140"/>
      <c r="Z249" s="140"/>
      <c r="AB249" s="140"/>
      <c r="AC249" s="140"/>
    </row>
    <row r="250" spans="2:29" s="12" customFormat="1">
      <c r="B250" s="18"/>
      <c r="C250" s="123"/>
      <c r="D250" s="60"/>
      <c r="E250" s="34"/>
      <c r="F250" s="34"/>
      <c r="G250" s="34"/>
      <c r="H250" s="34"/>
      <c r="I250" s="245"/>
      <c r="J250" s="41"/>
      <c r="K250" s="41"/>
      <c r="L250" s="41"/>
      <c r="M250" s="41"/>
      <c r="N250" s="41"/>
      <c r="O250" s="15"/>
      <c r="P250" s="319"/>
      <c r="Q250" s="29"/>
      <c r="R250" s="29"/>
      <c r="S250" s="29"/>
      <c r="T250" s="29"/>
      <c r="U250" s="140"/>
      <c r="V250" s="148"/>
      <c r="W250" s="140"/>
      <c r="X250" s="140"/>
      <c r="Y250" s="140"/>
      <c r="Z250" s="140"/>
      <c r="AB250" s="140"/>
      <c r="AC250" s="140"/>
    </row>
    <row r="251" spans="2:29" s="12" customFormat="1">
      <c r="B251" s="18"/>
      <c r="C251" s="123"/>
      <c r="D251" s="60"/>
      <c r="E251" s="34"/>
      <c r="F251" s="34"/>
      <c r="G251" s="34"/>
      <c r="H251" s="34"/>
      <c r="I251" s="245"/>
      <c r="J251" s="41"/>
      <c r="K251" s="41"/>
      <c r="L251" s="41"/>
      <c r="M251" s="41"/>
      <c r="N251" s="41"/>
      <c r="O251" s="15"/>
      <c r="P251" s="319"/>
      <c r="Q251" s="29"/>
      <c r="R251" s="29"/>
      <c r="S251" s="29"/>
      <c r="T251" s="29"/>
      <c r="U251" s="140"/>
      <c r="V251" s="148"/>
      <c r="W251" s="140"/>
      <c r="X251" s="140"/>
      <c r="Y251" s="140"/>
      <c r="Z251" s="140"/>
      <c r="AB251" s="140"/>
      <c r="AC251" s="140"/>
    </row>
    <row r="252" spans="2:29" s="12" customFormat="1">
      <c r="B252" s="18"/>
      <c r="C252" s="123"/>
      <c r="D252" s="60"/>
      <c r="E252" s="34"/>
      <c r="F252" s="34"/>
      <c r="G252" s="34"/>
      <c r="H252" s="34"/>
      <c r="I252" s="245"/>
      <c r="J252" s="41"/>
      <c r="K252" s="41"/>
      <c r="L252" s="41"/>
      <c r="M252" s="41"/>
      <c r="N252" s="41"/>
      <c r="O252" s="15"/>
      <c r="P252" s="319"/>
      <c r="Q252" s="29"/>
      <c r="R252" s="29"/>
      <c r="S252" s="29"/>
      <c r="T252" s="29"/>
      <c r="U252" s="140"/>
      <c r="V252" s="148"/>
      <c r="W252" s="140"/>
      <c r="X252" s="140"/>
      <c r="Y252" s="140"/>
      <c r="Z252" s="140"/>
      <c r="AB252" s="140"/>
      <c r="AC252" s="140"/>
    </row>
    <row r="253" spans="2:29" s="12" customFormat="1">
      <c r="B253" s="18"/>
      <c r="C253" s="123"/>
      <c r="D253" s="60"/>
      <c r="E253" s="34"/>
      <c r="F253" s="34"/>
      <c r="G253" s="34"/>
      <c r="H253" s="34"/>
      <c r="I253" s="245"/>
      <c r="J253" s="41"/>
      <c r="K253" s="41"/>
      <c r="L253" s="41"/>
      <c r="M253" s="41"/>
      <c r="N253" s="41"/>
      <c r="O253" s="15"/>
      <c r="P253" s="319"/>
      <c r="Q253" s="29"/>
      <c r="R253" s="29"/>
      <c r="S253" s="29"/>
      <c r="T253" s="29"/>
      <c r="U253" s="140"/>
      <c r="V253" s="148"/>
      <c r="W253" s="140"/>
      <c r="X253" s="140"/>
      <c r="Y253" s="140"/>
      <c r="Z253" s="140"/>
      <c r="AB253" s="140"/>
      <c r="AC253" s="140"/>
    </row>
    <row r="254" spans="2:29" s="12" customFormat="1">
      <c r="B254" s="18"/>
      <c r="C254" s="123"/>
      <c r="D254" s="60"/>
      <c r="E254" s="34"/>
      <c r="F254" s="34"/>
      <c r="G254" s="34"/>
      <c r="H254" s="34"/>
      <c r="I254" s="245"/>
      <c r="J254" s="41"/>
      <c r="K254" s="41"/>
      <c r="L254" s="41"/>
      <c r="M254" s="41"/>
      <c r="N254" s="41"/>
      <c r="O254" s="15"/>
      <c r="P254" s="319"/>
      <c r="Q254" s="29"/>
      <c r="R254" s="29"/>
      <c r="S254" s="29"/>
      <c r="T254" s="29"/>
      <c r="U254" s="140"/>
      <c r="V254" s="148"/>
      <c r="W254" s="140"/>
      <c r="X254" s="140"/>
      <c r="Y254" s="140"/>
      <c r="Z254" s="140"/>
      <c r="AB254" s="140"/>
      <c r="AC254" s="140"/>
    </row>
    <row r="255" spans="2:29" s="12" customFormat="1">
      <c r="B255" s="18"/>
      <c r="C255" s="123"/>
      <c r="D255" s="60"/>
      <c r="E255" s="34"/>
      <c r="F255" s="34"/>
      <c r="G255" s="34"/>
      <c r="H255" s="34"/>
      <c r="I255" s="245"/>
      <c r="J255" s="41"/>
      <c r="K255" s="41"/>
      <c r="L255" s="41"/>
      <c r="M255" s="41"/>
      <c r="N255" s="41"/>
      <c r="O255" s="15"/>
      <c r="P255" s="319"/>
      <c r="Q255" s="29"/>
      <c r="R255" s="29"/>
      <c r="S255" s="29"/>
      <c r="T255" s="29"/>
      <c r="U255" s="140"/>
      <c r="V255" s="148"/>
      <c r="W255" s="140"/>
      <c r="X255" s="140"/>
      <c r="Y255" s="140"/>
      <c r="Z255" s="140"/>
      <c r="AB255" s="140"/>
      <c r="AC255" s="140"/>
    </row>
    <row r="256" spans="2:29" s="12" customFormat="1">
      <c r="B256" s="18"/>
      <c r="C256" s="123"/>
      <c r="D256" s="60"/>
      <c r="E256" s="34"/>
      <c r="F256" s="34"/>
      <c r="G256" s="34"/>
      <c r="H256" s="34"/>
      <c r="I256" s="245"/>
      <c r="J256" s="41"/>
      <c r="K256" s="41"/>
      <c r="L256" s="41"/>
      <c r="M256" s="41"/>
      <c r="N256" s="41"/>
      <c r="O256" s="15"/>
      <c r="P256" s="319"/>
      <c r="Q256" s="29"/>
      <c r="R256" s="29"/>
      <c r="S256" s="29"/>
      <c r="T256" s="29"/>
      <c r="U256" s="140"/>
      <c r="V256" s="148"/>
      <c r="W256" s="140"/>
      <c r="X256" s="140"/>
      <c r="Y256" s="140"/>
      <c r="Z256" s="140"/>
      <c r="AB256" s="140"/>
      <c r="AC256" s="140"/>
    </row>
    <row r="257" spans="2:29" s="12" customFormat="1">
      <c r="B257" s="18"/>
      <c r="C257" s="123"/>
      <c r="D257" s="60"/>
      <c r="E257" s="34"/>
      <c r="F257" s="34"/>
      <c r="G257" s="34"/>
      <c r="H257" s="34"/>
      <c r="I257" s="245"/>
      <c r="J257" s="41"/>
      <c r="K257" s="41"/>
      <c r="L257" s="41"/>
      <c r="M257" s="41"/>
      <c r="N257" s="41"/>
      <c r="O257" s="15"/>
      <c r="P257" s="319"/>
      <c r="Q257" s="29"/>
      <c r="R257" s="29"/>
      <c r="S257" s="29"/>
      <c r="T257" s="29"/>
      <c r="U257" s="140"/>
      <c r="V257" s="148"/>
      <c r="W257" s="140"/>
      <c r="X257" s="140"/>
      <c r="Y257" s="140"/>
      <c r="Z257" s="140"/>
      <c r="AB257" s="140"/>
      <c r="AC257" s="140"/>
    </row>
    <row r="258" spans="2:29" s="12" customFormat="1">
      <c r="B258" s="18"/>
      <c r="C258" s="123"/>
      <c r="D258" s="60"/>
      <c r="E258" s="34"/>
      <c r="F258" s="34"/>
      <c r="G258" s="34"/>
      <c r="H258" s="34"/>
      <c r="I258" s="245"/>
      <c r="J258" s="41"/>
      <c r="K258" s="41"/>
      <c r="L258" s="41"/>
      <c r="M258" s="41"/>
      <c r="N258" s="41"/>
      <c r="O258" s="15"/>
      <c r="P258" s="319"/>
      <c r="Q258" s="29"/>
      <c r="R258" s="29"/>
      <c r="S258" s="29"/>
      <c r="T258" s="29"/>
      <c r="U258" s="140"/>
      <c r="V258" s="148"/>
      <c r="W258" s="140"/>
      <c r="X258" s="140"/>
      <c r="Y258" s="140"/>
      <c r="Z258" s="140"/>
      <c r="AB258" s="140"/>
      <c r="AC258" s="140"/>
    </row>
    <row r="259" spans="2:29" s="12" customFormat="1">
      <c r="B259" s="18"/>
      <c r="C259" s="123"/>
      <c r="D259" s="60"/>
      <c r="E259" s="34"/>
      <c r="F259" s="34"/>
      <c r="G259" s="34"/>
      <c r="H259" s="34"/>
      <c r="I259" s="245"/>
      <c r="J259" s="41"/>
      <c r="K259" s="41"/>
      <c r="L259" s="41"/>
      <c r="M259" s="41"/>
      <c r="N259" s="41"/>
      <c r="O259" s="15"/>
      <c r="P259" s="319"/>
      <c r="Q259" s="29"/>
      <c r="R259" s="29"/>
      <c r="S259" s="29"/>
      <c r="T259" s="29"/>
      <c r="U259" s="140"/>
      <c r="V259" s="148"/>
      <c r="W259" s="140"/>
      <c r="X259" s="140"/>
      <c r="Y259" s="140"/>
      <c r="Z259" s="140"/>
      <c r="AB259" s="140"/>
      <c r="AC259" s="140"/>
    </row>
    <row r="260" spans="2:29" s="12" customFormat="1">
      <c r="B260" s="14"/>
      <c r="C260" s="126"/>
      <c r="D260" s="60"/>
      <c r="E260" s="34"/>
      <c r="F260" s="34"/>
      <c r="G260" s="34"/>
      <c r="H260" s="34"/>
      <c r="I260" s="245"/>
      <c r="J260" s="41"/>
      <c r="K260" s="41"/>
      <c r="L260" s="41"/>
      <c r="M260" s="41"/>
      <c r="N260" s="41"/>
      <c r="O260" s="15"/>
      <c r="P260" s="319"/>
      <c r="Q260" s="29"/>
      <c r="R260" s="29"/>
      <c r="S260" s="29"/>
      <c r="T260" s="29"/>
      <c r="U260" s="140"/>
      <c r="V260" s="148"/>
      <c r="W260" s="140"/>
      <c r="X260" s="140"/>
      <c r="Y260" s="140"/>
      <c r="Z260" s="140"/>
      <c r="AB260" s="140"/>
      <c r="AC260" s="140"/>
    </row>
    <row r="261" spans="2:29" s="12" customFormat="1">
      <c r="B261" s="17"/>
      <c r="C261" s="125"/>
      <c r="D261" s="62"/>
      <c r="E261" s="46"/>
      <c r="F261" s="46"/>
      <c r="G261" s="46"/>
      <c r="H261" s="46"/>
      <c r="I261" s="247"/>
      <c r="J261" s="42"/>
      <c r="K261" s="42"/>
      <c r="L261" s="42"/>
      <c r="M261" s="42"/>
      <c r="N261" s="42"/>
      <c r="O261" s="16"/>
      <c r="P261" s="319"/>
      <c r="Q261" s="29"/>
      <c r="R261" s="29"/>
      <c r="S261" s="29"/>
      <c r="T261" s="29"/>
      <c r="U261" s="140"/>
      <c r="V261" s="148"/>
      <c r="W261" s="140"/>
      <c r="X261" s="140"/>
      <c r="Y261" s="140"/>
      <c r="Z261" s="140"/>
      <c r="AB261" s="140"/>
      <c r="AC261" s="140"/>
    </row>
    <row r="262" spans="2:29" s="12" customFormat="1">
      <c r="B262" s="14"/>
      <c r="C262" s="126"/>
      <c r="D262" s="62"/>
      <c r="E262" s="46"/>
      <c r="F262" s="46"/>
      <c r="G262" s="46"/>
      <c r="H262" s="46"/>
      <c r="I262" s="247"/>
      <c r="J262" s="42"/>
      <c r="K262" s="42"/>
      <c r="L262" s="42"/>
      <c r="M262" s="42"/>
      <c r="N262" s="42"/>
      <c r="O262" s="16"/>
      <c r="P262" s="319"/>
      <c r="Q262" s="29"/>
      <c r="R262" s="29"/>
      <c r="S262" s="29"/>
      <c r="T262" s="29"/>
      <c r="U262" s="140"/>
      <c r="V262" s="148"/>
      <c r="W262" s="140"/>
      <c r="X262" s="140"/>
      <c r="Y262" s="140"/>
      <c r="Z262" s="140"/>
      <c r="AB262" s="140"/>
      <c r="AC262" s="140"/>
    </row>
    <row r="263" spans="2:29" s="12" customFormat="1">
      <c r="B263" s="18"/>
      <c r="C263" s="123"/>
      <c r="D263" s="60"/>
      <c r="E263" s="34"/>
      <c r="F263" s="34"/>
      <c r="G263" s="34"/>
      <c r="H263" s="34"/>
      <c r="I263" s="245"/>
      <c r="J263" s="41"/>
      <c r="K263" s="41"/>
      <c r="L263" s="41"/>
      <c r="M263" s="41"/>
      <c r="N263" s="41"/>
      <c r="O263" s="15"/>
      <c r="P263" s="319"/>
      <c r="Q263" s="29"/>
      <c r="R263" s="29"/>
      <c r="S263" s="29"/>
      <c r="T263" s="29"/>
      <c r="U263" s="140"/>
      <c r="V263" s="148"/>
      <c r="W263" s="140"/>
      <c r="X263" s="140"/>
      <c r="Y263" s="140"/>
      <c r="Z263" s="140"/>
      <c r="AB263" s="140"/>
      <c r="AC263" s="140"/>
    </row>
    <row r="264" spans="2:29" s="12" customFormat="1">
      <c r="B264" s="18"/>
      <c r="C264" s="123"/>
      <c r="D264" s="60"/>
      <c r="E264" s="34"/>
      <c r="F264" s="34"/>
      <c r="G264" s="34"/>
      <c r="H264" s="34"/>
      <c r="I264" s="245"/>
      <c r="J264" s="41"/>
      <c r="K264" s="41"/>
      <c r="L264" s="41"/>
      <c r="M264" s="41"/>
      <c r="N264" s="41"/>
      <c r="O264" s="15"/>
      <c r="P264" s="319"/>
      <c r="Q264" s="29"/>
      <c r="R264" s="29"/>
      <c r="S264" s="29"/>
      <c r="T264" s="29"/>
      <c r="U264" s="140"/>
      <c r="V264" s="148"/>
      <c r="W264" s="140"/>
      <c r="X264" s="140"/>
      <c r="Y264" s="140"/>
      <c r="Z264" s="140"/>
      <c r="AB264" s="140"/>
      <c r="AC264" s="140"/>
    </row>
    <row r="265" spans="2:29" s="12" customFormat="1">
      <c r="B265" s="18"/>
      <c r="C265" s="123"/>
      <c r="D265" s="60"/>
      <c r="E265" s="34"/>
      <c r="F265" s="34"/>
      <c r="G265" s="34"/>
      <c r="H265" s="34"/>
      <c r="I265" s="245"/>
      <c r="J265" s="41"/>
      <c r="K265" s="41"/>
      <c r="L265" s="41"/>
      <c r="M265" s="41"/>
      <c r="N265" s="41"/>
      <c r="O265" s="15"/>
      <c r="P265" s="319"/>
      <c r="Q265" s="29"/>
      <c r="R265" s="29"/>
      <c r="S265" s="29"/>
      <c r="T265" s="29"/>
      <c r="U265" s="140"/>
      <c r="V265" s="148"/>
      <c r="W265" s="140"/>
      <c r="X265" s="140"/>
      <c r="Y265" s="140"/>
      <c r="Z265" s="140"/>
      <c r="AB265" s="140"/>
      <c r="AC265" s="140"/>
    </row>
    <row r="266" spans="2:29" s="12" customFormat="1">
      <c r="B266" s="18"/>
      <c r="C266" s="123"/>
      <c r="D266" s="60"/>
      <c r="E266" s="34"/>
      <c r="F266" s="34"/>
      <c r="G266" s="34"/>
      <c r="H266" s="34"/>
      <c r="I266" s="245"/>
      <c r="J266" s="41"/>
      <c r="K266" s="41"/>
      <c r="L266" s="41"/>
      <c r="M266" s="41"/>
      <c r="N266" s="41"/>
      <c r="O266" s="15"/>
      <c r="P266" s="319"/>
      <c r="Q266" s="29"/>
      <c r="R266" s="29"/>
      <c r="S266" s="29"/>
      <c r="T266" s="29"/>
      <c r="U266" s="140"/>
      <c r="V266" s="148"/>
      <c r="W266" s="140"/>
      <c r="X266" s="140"/>
      <c r="Y266" s="140"/>
      <c r="Z266" s="140"/>
      <c r="AB266" s="140"/>
      <c r="AC266" s="140"/>
    </row>
    <row r="267" spans="2:29" s="12" customFormat="1">
      <c r="B267" s="18"/>
      <c r="C267" s="123"/>
      <c r="D267" s="60"/>
      <c r="E267" s="34"/>
      <c r="F267" s="34"/>
      <c r="G267" s="34"/>
      <c r="H267" s="34"/>
      <c r="I267" s="245"/>
      <c r="J267" s="41"/>
      <c r="K267" s="41"/>
      <c r="L267" s="41"/>
      <c r="M267" s="41"/>
      <c r="N267" s="41"/>
      <c r="O267" s="15"/>
      <c r="P267" s="319"/>
      <c r="Q267" s="29"/>
      <c r="R267" s="29"/>
      <c r="S267" s="29"/>
      <c r="T267" s="29"/>
      <c r="U267" s="140"/>
      <c r="V267" s="148"/>
      <c r="W267" s="140"/>
      <c r="X267" s="140"/>
      <c r="Y267" s="140"/>
      <c r="Z267" s="140"/>
      <c r="AB267" s="140"/>
      <c r="AC267" s="140"/>
    </row>
    <row r="268" spans="2:29" s="12" customFormat="1">
      <c r="B268" s="18"/>
      <c r="C268" s="123"/>
      <c r="D268" s="60"/>
      <c r="E268" s="34"/>
      <c r="F268" s="34"/>
      <c r="G268" s="34"/>
      <c r="H268" s="34"/>
      <c r="I268" s="245"/>
      <c r="J268" s="41"/>
      <c r="K268" s="41"/>
      <c r="L268" s="41"/>
      <c r="M268" s="41"/>
      <c r="N268" s="41"/>
      <c r="O268" s="15"/>
      <c r="P268" s="319"/>
      <c r="Q268" s="29"/>
      <c r="R268" s="29"/>
      <c r="S268" s="29"/>
      <c r="T268" s="29"/>
      <c r="U268" s="140"/>
      <c r="V268" s="148"/>
      <c r="W268" s="140"/>
      <c r="X268" s="140"/>
      <c r="Y268" s="140"/>
      <c r="Z268" s="140"/>
      <c r="AB268" s="140"/>
      <c r="AC268" s="140"/>
    </row>
    <row r="269" spans="2:29" s="12" customFormat="1">
      <c r="B269" s="18"/>
      <c r="C269" s="123"/>
      <c r="D269" s="60"/>
      <c r="E269" s="34"/>
      <c r="F269" s="34"/>
      <c r="G269" s="34"/>
      <c r="H269" s="34"/>
      <c r="I269" s="245"/>
      <c r="J269" s="41"/>
      <c r="K269" s="41"/>
      <c r="L269" s="41"/>
      <c r="M269" s="41"/>
      <c r="N269" s="41"/>
      <c r="O269" s="15"/>
      <c r="P269" s="319"/>
      <c r="Q269" s="29"/>
      <c r="R269" s="29"/>
      <c r="S269" s="29"/>
      <c r="T269" s="29"/>
      <c r="U269" s="140"/>
      <c r="V269" s="148"/>
      <c r="W269" s="140"/>
      <c r="X269" s="140"/>
      <c r="Y269" s="140"/>
      <c r="Z269" s="140"/>
      <c r="AB269" s="140"/>
      <c r="AC269" s="140"/>
    </row>
    <row r="270" spans="2:29" s="12" customFormat="1">
      <c r="B270" s="18"/>
      <c r="C270" s="123"/>
      <c r="D270" s="60"/>
      <c r="E270" s="34"/>
      <c r="F270" s="34"/>
      <c r="G270" s="34"/>
      <c r="H270" s="34"/>
      <c r="I270" s="245"/>
      <c r="J270" s="41"/>
      <c r="K270" s="41"/>
      <c r="L270" s="41"/>
      <c r="M270" s="41"/>
      <c r="N270" s="41"/>
      <c r="O270" s="15"/>
      <c r="P270" s="319"/>
      <c r="Q270" s="29"/>
      <c r="R270" s="29"/>
      <c r="S270" s="29"/>
      <c r="T270" s="29"/>
      <c r="U270" s="140"/>
      <c r="V270" s="148"/>
      <c r="W270" s="140"/>
      <c r="X270" s="140"/>
      <c r="Y270" s="140"/>
      <c r="Z270" s="140"/>
      <c r="AB270" s="140"/>
      <c r="AC270" s="140"/>
    </row>
    <row r="271" spans="2:29" s="12" customFormat="1">
      <c r="B271" s="18"/>
      <c r="C271" s="123"/>
      <c r="D271" s="60"/>
      <c r="E271" s="34"/>
      <c r="F271" s="34"/>
      <c r="G271" s="34"/>
      <c r="H271" s="34"/>
      <c r="I271" s="245"/>
      <c r="J271" s="41"/>
      <c r="K271" s="41"/>
      <c r="L271" s="41"/>
      <c r="M271" s="41"/>
      <c r="N271" s="41"/>
      <c r="O271" s="15"/>
      <c r="P271" s="319"/>
      <c r="Q271" s="29"/>
      <c r="R271" s="29"/>
      <c r="S271" s="29"/>
      <c r="T271" s="29"/>
      <c r="U271" s="140"/>
      <c r="V271" s="148"/>
      <c r="W271" s="140"/>
      <c r="X271" s="140"/>
      <c r="Y271" s="140"/>
      <c r="Z271" s="140"/>
      <c r="AB271" s="140"/>
      <c r="AC271" s="140"/>
    </row>
    <row r="272" spans="2:29" s="12" customFormat="1">
      <c r="B272" s="18"/>
      <c r="C272" s="123"/>
      <c r="D272" s="60"/>
      <c r="E272" s="34"/>
      <c r="F272" s="34"/>
      <c r="G272" s="34"/>
      <c r="H272" s="34"/>
      <c r="I272" s="245"/>
      <c r="J272" s="41"/>
      <c r="K272" s="41"/>
      <c r="L272" s="41"/>
      <c r="M272" s="41"/>
      <c r="N272" s="41"/>
      <c r="O272" s="15"/>
      <c r="P272" s="319"/>
      <c r="Q272" s="29"/>
      <c r="R272" s="29"/>
      <c r="S272" s="29"/>
      <c r="T272" s="29"/>
      <c r="U272" s="140"/>
      <c r="V272" s="148"/>
      <c r="W272" s="140"/>
      <c r="X272" s="140"/>
      <c r="Y272" s="140"/>
      <c r="Z272" s="140"/>
      <c r="AB272" s="140"/>
      <c r="AC272" s="140"/>
    </row>
    <row r="273" spans="2:29" s="12" customFormat="1">
      <c r="B273" s="18"/>
      <c r="C273" s="123"/>
      <c r="D273" s="60"/>
      <c r="E273" s="34"/>
      <c r="F273" s="34"/>
      <c r="G273" s="34"/>
      <c r="H273" s="34"/>
      <c r="I273" s="245"/>
      <c r="J273" s="41"/>
      <c r="K273" s="41"/>
      <c r="L273" s="41"/>
      <c r="M273" s="41"/>
      <c r="N273" s="41"/>
      <c r="O273" s="15"/>
      <c r="P273" s="319"/>
      <c r="Q273" s="29"/>
      <c r="R273" s="29"/>
      <c r="S273" s="29"/>
      <c r="T273" s="29"/>
      <c r="U273" s="140"/>
      <c r="V273" s="148"/>
      <c r="W273" s="140"/>
      <c r="X273" s="140"/>
      <c r="Y273" s="140"/>
      <c r="Z273" s="140"/>
      <c r="AB273" s="140"/>
      <c r="AC273" s="140"/>
    </row>
    <row r="274" spans="2:29" s="12" customFormat="1">
      <c r="B274" s="18"/>
      <c r="C274" s="123"/>
      <c r="D274" s="60"/>
      <c r="E274" s="34"/>
      <c r="F274" s="34"/>
      <c r="G274" s="34"/>
      <c r="H274" s="34"/>
      <c r="I274" s="245"/>
      <c r="J274" s="41"/>
      <c r="K274" s="41"/>
      <c r="L274" s="41"/>
      <c r="M274" s="41"/>
      <c r="N274" s="41"/>
      <c r="O274" s="15"/>
      <c r="P274" s="319"/>
      <c r="Q274" s="29"/>
      <c r="R274" s="29"/>
      <c r="S274" s="29"/>
      <c r="T274" s="29"/>
      <c r="U274" s="140"/>
      <c r="V274" s="148"/>
      <c r="W274" s="140"/>
      <c r="X274" s="140"/>
      <c r="Y274" s="140"/>
      <c r="Z274" s="140"/>
      <c r="AB274" s="140"/>
      <c r="AC274" s="140"/>
    </row>
    <row r="275" spans="2:29" s="12" customFormat="1">
      <c r="B275" s="18"/>
      <c r="C275" s="123"/>
      <c r="D275" s="60"/>
      <c r="E275" s="34"/>
      <c r="F275" s="34"/>
      <c r="G275" s="34"/>
      <c r="H275" s="34"/>
      <c r="I275" s="245"/>
      <c r="J275" s="41"/>
      <c r="K275" s="41"/>
      <c r="L275" s="41"/>
      <c r="M275" s="41"/>
      <c r="N275" s="41"/>
      <c r="O275" s="15"/>
      <c r="P275" s="319"/>
      <c r="Q275" s="29"/>
      <c r="R275" s="29"/>
      <c r="S275" s="29"/>
      <c r="T275" s="29"/>
      <c r="U275" s="140"/>
      <c r="V275" s="148"/>
      <c r="W275" s="140"/>
      <c r="X275" s="140"/>
      <c r="Y275" s="140"/>
      <c r="Z275" s="140"/>
      <c r="AB275" s="140"/>
      <c r="AC275" s="140"/>
    </row>
    <row r="276" spans="2:29" s="12" customFormat="1">
      <c r="B276" s="18"/>
      <c r="C276" s="123"/>
      <c r="D276" s="60"/>
      <c r="E276" s="34"/>
      <c r="F276" s="34"/>
      <c r="G276" s="34"/>
      <c r="H276" s="34"/>
      <c r="I276" s="245"/>
      <c r="J276" s="41"/>
      <c r="K276" s="41"/>
      <c r="L276" s="41"/>
      <c r="M276" s="41"/>
      <c r="N276" s="41"/>
      <c r="O276" s="15"/>
      <c r="P276" s="319"/>
      <c r="Q276" s="29"/>
      <c r="R276" s="29"/>
      <c r="S276" s="29"/>
      <c r="T276" s="29"/>
      <c r="U276" s="140"/>
      <c r="V276" s="148"/>
      <c r="W276" s="140"/>
      <c r="X276" s="140"/>
      <c r="Y276" s="140"/>
      <c r="Z276" s="140"/>
      <c r="AB276" s="140"/>
      <c r="AC276" s="140"/>
    </row>
    <row r="277" spans="2:29" s="12" customFormat="1">
      <c r="B277" s="18"/>
      <c r="C277" s="123"/>
      <c r="D277" s="60"/>
      <c r="E277" s="34"/>
      <c r="F277" s="34"/>
      <c r="G277" s="34"/>
      <c r="H277" s="34"/>
      <c r="I277" s="245"/>
      <c r="J277" s="41"/>
      <c r="K277" s="41"/>
      <c r="L277" s="41"/>
      <c r="M277" s="41"/>
      <c r="N277" s="41"/>
      <c r="O277" s="15"/>
      <c r="P277" s="319"/>
      <c r="Q277" s="29"/>
      <c r="R277" s="29"/>
      <c r="S277" s="29"/>
      <c r="T277" s="29"/>
      <c r="U277" s="140"/>
      <c r="V277" s="148"/>
      <c r="W277" s="140"/>
      <c r="X277" s="140"/>
      <c r="Y277" s="140"/>
      <c r="Z277" s="140"/>
      <c r="AB277" s="140"/>
      <c r="AC277" s="140"/>
    </row>
    <row r="278" spans="2:29" s="12" customFormat="1">
      <c r="B278" s="18"/>
      <c r="C278" s="123"/>
      <c r="D278" s="60"/>
      <c r="E278" s="34"/>
      <c r="F278" s="34"/>
      <c r="G278" s="34"/>
      <c r="H278" s="34"/>
      <c r="I278" s="245"/>
      <c r="J278" s="41"/>
      <c r="K278" s="41"/>
      <c r="L278" s="41"/>
      <c r="M278" s="41"/>
      <c r="N278" s="41"/>
      <c r="O278" s="15"/>
      <c r="P278" s="319"/>
      <c r="Q278" s="29"/>
      <c r="R278" s="29"/>
      <c r="S278" s="29"/>
      <c r="T278" s="29"/>
      <c r="U278" s="140"/>
      <c r="V278" s="148"/>
      <c r="W278" s="140"/>
      <c r="X278" s="140"/>
      <c r="Y278" s="140"/>
      <c r="Z278" s="140"/>
      <c r="AB278" s="140"/>
      <c r="AC278" s="140"/>
    </row>
    <row r="279" spans="2:29" s="12" customFormat="1">
      <c r="B279" s="18"/>
      <c r="C279" s="123"/>
      <c r="D279" s="60"/>
      <c r="E279" s="34"/>
      <c r="F279" s="34"/>
      <c r="G279" s="34"/>
      <c r="H279" s="34"/>
      <c r="I279" s="245"/>
      <c r="J279" s="41"/>
      <c r="K279" s="41"/>
      <c r="L279" s="41"/>
      <c r="M279" s="41"/>
      <c r="N279" s="41"/>
      <c r="O279" s="15"/>
      <c r="P279" s="319"/>
      <c r="Q279" s="29"/>
      <c r="R279" s="29"/>
      <c r="S279" s="29"/>
      <c r="T279" s="29"/>
      <c r="U279" s="140"/>
      <c r="V279" s="148"/>
      <c r="W279" s="140"/>
      <c r="X279" s="140"/>
      <c r="Y279" s="140"/>
      <c r="Z279" s="140"/>
      <c r="AB279" s="140"/>
      <c r="AC279" s="140"/>
    </row>
    <row r="280" spans="2:29" s="12" customFormat="1">
      <c r="B280" s="18"/>
      <c r="C280" s="123"/>
      <c r="D280" s="60"/>
      <c r="E280" s="34"/>
      <c r="F280" s="34"/>
      <c r="G280" s="34"/>
      <c r="H280" s="34"/>
      <c r="I280" s="245"/>
      <c r="J280" s="41"/>
      <c r="K280" s="41"/>
      <c r="L280" s="41"/>
      <c r="M280" s="41"/>
      <c r="N280" s="41"/>
      <c r="O280" s="15"/>
      <c r="P280" s="319"/>
      <c r="Q280" s="29"/>
      <c r="R280" s="29"/>
      <c r="S280" s="29"/>
      <c r="T280" s="29"/>
      <c r="U280" s="140"/>
      <c r="V280" s="148"/>
      <c r="W280" s="140"/>
      <c r="X280" s="140"/>
      <c r="Y280" s="140"/>
      <c r="Z280" s="140"/>
      <c r="AB280" s="140"/>
      <c r="AC280" s="140"/>
    </row>
    <row r="281" spans="2:29" s="12" customFormat="1">
      <c r="B281" s="18"/>
      <c r="C281" s="123"/>
      <c r="D281" s="60"/>
      <c r="E281" s="34"/>
      <c r="F281" s="34"/>
      <c r="G281" s="34"/>
      <c r="H281" s="34"/>
      <c r="I281" s="245"/>
      <c r="J281" s="41"/>
      <c r="K281" s="41"/>
      <c r="L281" s="41"/>
      <c r="M281" s="41"/>
      <c r="N281" s="41"/>
      <c r="O281" s="15"/>
      <c r="P281" s="319"/>
      <c r="Q281" s="29"/>
      <c r="R281" s="29"/>
      <c r="S281" s="29"/>
      <c r="T281" s="29"/>
      <c r="U281" s="140"/>
      <c r="V281" s="148"/>
      <c r="W281" s="140"/>
      <c r="X281" s="140"/>
      <c r="Y281" s="140"/>
      <c r="Z281" s="140"/>
      <c r="AB281" s="140"/>
      <c r="AC281" s="140"/>
    </row>
    <row r="282" spans="2:29" s="12" customFormat="1">
      <c r="B282" s="18"/>
      <c r="C282" s="123"/>
      <c r="D282" s="60"/>
      <c r="E282" s="37"/>
      <c r="F282" s="37"/>
      <c r="G282" s="37"/>
      <c r="H282" s="37"/>
      <c r="I282" s="251"/>
      <c r="J282" s="41"/>
      <c r="K282" s="41"/>
      <c r="L282" s="41"/>
      <c r="M282" s="41"/>
      <c r="N282" s="41"/>
      <c r="O282" s="15"/>
      <c r="P282" s="319"/>
      <c r="Q282" s="29"/>
      <c r="R282" s="29"/>
      <c r="S282" s="29"/>
      <c r="T282" s="29"/>
      <c r="U282" s="140"/>
      <c r="V282" s="148"/>
      <c r="W282" s="140"/>
      <c r="X282" s="140"/>
      <c r="Y282" s="140"/>
      <c r="Z282" s="140"/>
      <c r="AB282" s="140"/>
      <c r="AC282" s="140"/>
    </row>
    <row r="283" spans="2:29" s="12" customFormat="1">
      <c r="B283" s="21"/>
      <c r="C283" s="129"/>
      <c r="D283" s="65"/>
      <c r="E283" s="34"/>
      <c r="F283" s="34"/>
      <c r="G283" s="34"/>
      <c r="H283" s="34"/>
      <c r="I283" s="245"/>
      <c r="J283" s="34"/>
      <c r="K283" s="34"/>
      <c r="L283" s="34"/>
      <c r="M283" s="34"/>
      <c r="N283" s="34"/>
      <c r="O283" s="32"/>
      <c r="P283" s="319"/>
      <c r="Q283" s="29"/>
      <c r="R283" s="29"/>
      <c r="S283" s="29"/>
      <c r="T283" s="29"/>
      <c r="U283" s="140"/>
      <c r="V283" s="148"/>
      <c r="W283" s="140"/>
      <c r="X283" s="140"/>
      <c r="Y283" s="140"/>
      <c r="Z283" s="140"/>
      <c r="AB283" s="140"/>
      <c r="AC283" s="140"/>
    </row>
    <row r="284" spans="2:29" s="12" customFormat="1">
      <c r="B284" s="22"/>
      <c r="C284" s="130"/>
      <c r="D284" s="65"/>
      <c r="E284" s="34"/>
      <c r="F284" s="34"/>
      <c r="G284" s="34"/>
      <c r="H284" s="34"/>
      <c r="I284" s="245"/>
      <c r="J284" s="34"/>
      <c r="K284" s="34"/>
      <c r="L284" s="34"/>
      <c r="M284" s="34"/>
      <c r="N284" s="34"/>
      <c r="O284" s="32"/>
      <c r="P284" s="319"/>
      <c r="Q284" s="29"/>
      <c r="R284" s="29"/>
      <c r="S284" s="29"/>
      <c r="T284" s="29"/>
      <c r="U284" s="140"/>
      <c r="V284" s="148"/>
      <c r="W284" s="140"/>
      <c r="X284" s="140"/>
      <c r="Y284" s="140"/>
      <c r="Z284" s="140"/>
      <c r="AB284" s="140"/>
      <c r="AC284" s="140"/>
    </row>
    <row r="285" spans="2:29" s="12" customFormat="1">
      <c r="B285" s="22"/>
      <c r="C285" s="130"/>
      <c r="D285" s="65"/>
      <c r="E285" s="34"/>
      <c r="F285" s="34"/>
      <c r="G285" s="34"/>
      <c r="H285" s="34"/>
      <c r="I285" s="245"/>
      <c r="J285" s="34"/>
      <c r="K285" s="34"/>
      <c r="L285" s="34"/>
      <c r="M285" s="34"/>
      <c r="N285" s="34"/>
      <c r="O285" s="32"/>
      <c r="P285" s="319"/>
      <c r="Q285" s="29"/>
      <c r="R285" s="29"/>
      <c r="S285" s="29"/>
      <c r="T285" s="29"/>
      <c r="U285" s="140"/>
      <c r="V285" s="148"/>
      <c r="W285" s="140"/>
      <c r="X285" s="140"/>
      <c r="Y285" s="140"/>
      <c r="Z285" s="140"/>
      <c r="AB285" s="140"/>
      <c r="AC285" s="140"/>
    </row>
    <row r="286" spans="2:29" s="12" customFormat="1">
      <c r="B286" s="22"/>
      <c r="C286" s="130"/>
      <c r="D286" s="65"/>
      <c r="E286" s="34"/>
      <c r="F286" s="34"/>
      <c r="G286" s="34"/>
      <c r="H286" s="34"/>
      <c r="I286" s="245"/>
      <c r="J286" s="34"/>
      <c r="K286" s="34"/>
      <c r="L286" s="34"/>
      <c r="M286" s="34"/>
      <c r="N286" s="34"/>
      <c r="O286" s="32"/>
      <c r="P286" s="319"/>
      <c r="Q286" s="29"/>
      <c r="R286" s="29"/>
      <c r="S286" s="29"/>
      <c r="T286" s="29"/>
      <c r="U286" s="140"/>
      <c r="V286" s="148"/>
      <c r="W286" s="140"/>
      <c r="X286" s="140"/>
      <c r="Y286" s="140"/>
      <c r="Z286" s="140"/>
      <c r="AB286" s="140"/>
      <c r="AC286" s="140"/>
    </row>
    <row r="287" spans="2:29" s="12" customFormat="1">
      <c r="B287" s="22"/>
      <c r="C287" s="130"/>
      <c r="D287" s="65"/>
      <c r="E287" s="34"/>
      <c r="F287" s="34"/>
      <c r="G287" s="34"/>
      <c r="H287" s="34"/>
      <c r="I287" s="245"/>
      <c r="J287" s="34"/>
      <c r="K287" s="34"/>
      <c r="L287" s="34"/>
      <c r="M287" s="34"/>
      <c r="N287" s="34"/>
      <c r="O287" s="32"/>
      <c r="P287" s="319"/>
      <c r="Q287" s="29"/>
      <c r="R287" s="29"/>
      <c r="S287" s="29"/>
      <c r="T287" s="29"/>
      <c r="U287" s="140"/>
      <c r="V287" s="148"/>
      <c r="W287" s="140"/>
      <c r="X287" s="140"/>
      <c r="Y287" s="140"/>
      <c r="Z287" s="140"/>
      <c r="AB287" s="140"/>
      <c r="AC287" s="140"/>
    </row>
    <row r="288" spans="2:29" s="12" customFormat="1">
      <c r="B288" s="22"/>
      <c r="C288" s="130"/>
      <c r="D288" s="65"/>
      <c r="E288" s="34"/>
      <c r="F288" s="34"/>
      <c r="G288" s="34"/>
      <c r="H288" s="34"/>
      <c r="I288" s="245"/>
      <c r="J288" s="34"/>
      <c r="K288" s="34"/>
      <c r="L288" s="34"/>
      <c r="M288" s="34"/>
      <c r="N288" s="34"/>
      <c r="O288" s="32"/>
      <c r="P288" s="319"/>
      <c r="Q288" s="29"/>
      <c r="R288" s="29"/>
      <c r="S288" s="29"/>
      <c r="T288" s="29"/>
      <c r="U288" s="140"/>
      <c r="V288" s="148"/>
      <c r="W288" s="140"/>
      <c r="X288" s="140"/>
      <c r="Y288" s="140"/>
      <c r="Z288" s="140"/>
      <c r="AB288" s="140"/>
      <c r="AC288" s="140"/>
    </row>
    <row r="289" spans="2:29" s="12" customFormat="1">
      <c r="B289" s="22"/>
      <c r="C289" s="130"/>
      <c r="D289" s="65"/>
      <c r="E289" s="34"/>
      <c r="F289" s="34"/>
      <c r="G289" s="34"/>
      <c r="H289" s="34"/>
      <c r="I289" s="245"/>
      <c r="J289" s="34"/>
      <c r="K289" s="34"/>
      <c r="L289" s="34"/>
      <c r="M289" s="34"/>
      <c r="N289" s="34"/>
      <c r="O289" s="32"/>
      <c r="P289" s="319"/>
      <c r="Q289" s="29"/>
      <c r="R289" s="29"/>
      <c r="S289" s="29"/>
      <c r="T289" s="29"/>
      <c r="U289" s="140"/>
      <c r="V289" s="148"/>
      <c r="W289" s="140"/>
      <c r="X289" s="140"/>
      <c r="Y289" s="140"/>
      <c r="Z289" s="140"/>
      <c r="AB289" s="140"/>
      <c r="AC289" s="140"/>
    </row>
    <row r="290" spans="2:29" s="12" customFormat="1">
      <c r="B290" s="22"/>
      <c r="C290" s="130"/>
      <c r="D290" s="65"/>
      <c r="E290" s="34"/>
      <c r="F290" s="34"/>
      <c r="G290" s="34"/>
      <c r="H290" s="34"/>
      <c r="I290" s="245"/>
      <c r="J290" s="34"/>
      <c r="K290" s="34"/>
      <c r="L290" s="34"/>
      <c r="M290" s="34"/>
      <c r="N290" s="34"/>
      <c r="O290" s="32"/>
      <c r="P290" s="319"/>
      <c r="Q290" s="29"/>
      <c r="R290" s="29"/>
      <c r="S290" s="29"/>
      <c r="T290" s="29"/>
      <c r="U290" s="140"/>
      <c r="V290" s="148"/>
      <c r="W290" s="140"/>
      <c r="X290" s="140"/>
      <c r="Y290" s="140"/>
      <c r="Z290" s="140"/>
      <c r="AB290" s="140"/>
      <c r="AC290" s="140"/>
    </row>
    <row r="291" spans="2:29" s="12" customFormat="1">
      <c r="B291" s="22"/>
      <c r="C291" s="130"/>
      <c r="D291" s="65"/>
      <c r="E291" s="34"/>
      <c r="F291" s="34"/>
      <c r="G291" s="34"/>
      <c r="H291" s="34"/>
      <c r="I291" s="245"/>
      <c r="J291" s="34"/>
      <c r="K291" s="34"/>
      <c r="L291" s="34"/>
      <c r="M291" s="34"/>
      <c r="N291" s="34"/>
      <c r="O291" s="32"/>
      <c r="P291" s="319"/>
      <c r="Q291" s="29"/>
      <c r="R291" s="29"/>
      <c r="S291" s="29"/>
      <c r="T291" s="29"/>
      <c r="U291" s="140"/>
      <c r="V291" s="148"/>
      <c r="W291" s="140"/>
      <c r="X291" s="140"/>
      <c r="Y291" s="140"/>
      <c r="Z291" s="140"/>
      <c r="AB291" s="140"/>
      <c r="AC291" s="140"/>
    </row>
    <row r="292" spans="2:29" s="12" customFormat="1">
      <c r="B292" s="22"/>
      <c r="C292" s="130"/>
      <c r="D292" s="65"/>
      <c r="E292" s="34"/>
      <c r="F292" s="34"/>
      <c r="G292" s="34"/>
      <c r="H292" s="34"/>
      <c r="I292" s="245"/>
      <c r="J292" s="34"/>
      <c r="K292" s="34"/>
      <c r="L292" s="34"/>
      <c r="M292" s="34"/>
      <c r="N292" s="34"/>
      <c r="O292" s="32"/>
      <c r="P292" s="319"/>
      <c r="Q292" s="29"/>
      <c r="R292" s="29"/>
      <c r="S292" s="29"/>
      <c r="T292" s="29"/>
      <c r="U292" s="140"/>
      <c r="V292" s="148"/>
      <c r="W292" s="140"/>
      <c r="X292" s="140"/>
      <c r="Y292" s="140"/>
      <c r="Z292" s="140"/>
      <c r="AB292" s="140"/>
      <c r="AC292" s="140"/>
    </row>
    <row r="293" spans="2:29" s="12" customFormat="1">
      <c r="B293" s="22"/>
      <c r="C293" s="130"/>
      <c r="D293" s="65"/>
      <c r="E293" s="34"/>
      <c r="F293" s="34"/>
      <c r="G293" s="34"/>
      <c r="H293" s="34"/>
      <c r="I293" s="245"/>
      <c r="J293" s="34"/>
      <c r="K293" s="34"/>
      <c r="L293" s="34"/>
      <c r="M293" s="34"/>
      <c r="N293" s="34"/>
      <c r="O293" s="32"/>
      <c r="P293" s="319"/>
      <c r="Q293" s="29"/>
      <c r="R293" s="29"/>
      <c r="S293" s="29"/>
      <c r="T293" s="29"/>
      <c r="U293" s="140"/>
      <c r="V293" s="148"/>
      <c r="W293" s="140"/>
      <c r="X293" s="140"/>
      <c r="Y293" s="140"/>
      <c r="Z293" s="140"/>
      <c r="AB293" s="140"/>
      <c r="AC293" s="140"/>
    </row>
    <row r="294" spans="2:29" s="12" customFormat="1">
      <c r="B294" s="22"/>
      <c r="C294" s="130"/>
      <c r="D294" s="65"/>
      <c r="E294" s="34"/>
      <c r="F294" s="34"/>
      <c r="G294" s="34"/>
      <c r="H294" s="34"/>
      <c r="I294" s="245"/>
      <c r="J294" s="34"/>
      <c r="K294" s="34"/>
      <c r="L294" s="34"/>
      <c r="M294" s="34"/>
      <c r="N294" s="34"/>
      <c r="O294" s="32"/>
      <c r="P294" s="319"/>
      <c r="Q294" s="29"/>
      <c r="R294" s="29"/>
      <c r="S294" s="29"/>
      <c r="T294" s="29"/>
      <c r="U294" s="140"/>
      <c r="V294" s="148"/>
      <c r="W294" s="140"/>
      <c r="X294" s="140"/>
      <c r="Y294" s="140"/>
      <c r="Z294" s="140"/>
      <c r="AB294" s="140"/>
      <c r="AC294" s="140"/>
    </row>
    <row r="295" spans="2:29" s="12" customFormat="1">
      <c r="B295" s="22"/>
      <c r="C295" s="130"/>
      <c r="D295" s="65"/>
      <c r="E295" s="34"/>
      <c r="F295" s="34"/>
      <c r="G295" s="34"/>
      <c r="H295" s="34"/>
      <c r="I295" s="245"/>
      <c r="J295" s="34"/>
      <c r="K295" s="34"/>
      <c r="L295" s="34"/>
      <c r="M295" s="34"/>
      <c r="N295" s="34"/>
      <c r="O295" s="32"/>
      <c r="P295" s="319"/>
      <c r="Q295" s="29"/>
      <c r="R295" s="29"/>
      <c r="S295" s="29"/>
      <c r="T295" s="29"/>
      <c r="U295" s="140"/>
      <c r="V295" s="148"/>
      <c r="W295" s="140"/>
      <c r="X295" s="140"/>
      <c r="Y295" s="140"/>
      <c r="Z295" s="140"/>
      <c r="AB295" s="140"/>
      <c r="AC295" s="140"/>
    </row>
    <row r="296" spans="2:29" s="12" customFormat="1">
      <c r="B296" s="22"/>
      <c r="C296" s="130"/>
      <c r="D296" s="65"/>
      <c r="E296" s="34"/>
      <c r="F296" s="34"/>
      <c r="G296" s="34"/>
      <c r="H296" s="34"/>
      <c r="I296" s="245"/>
      <c r="J296" s="34"/>
      <c r="K296" s="34"/>
      <c r="L296" s="34"/>
      <c r="M296" s="34"/>
      <c r="N296" s="34"/>
      <c r="O296" s="32"/>
      <c r="P296" s="319"/>
      <c r="Q296" s="29"/>
      <c r="R296" s="29"/>
      <c r="S296" s="29"/>
      <c r="T296" s="29"/>
      <c r="U296" s="140"/>
      <c r="V296" s="148"/>
      <c r="W296" s="140"/>
      <c r="X296" s="140"/>
      <c r="Y296" s="140"/>
      <c r="Z296" s="140"/>
      <c r="AB296" s="140"/>
      <c r="AC296" s="140"/>
    </row>
    <row r="297" spans="2:29" s="12" customFormat="1">
      <c r="B297" s="22"/>
      <c r="C297" s="130"/>
      <c r="D297" s="65"/>
      <c r="E297" s="34"/>
      <c r="F297" s="34"/>
      <c r="G297" s="34"/>
      <c r="H297" s="34"/>
      <c r="I297" s="245"/>
      <c r="J297" s="34"/>
      <c r="K297" s="34"/>
      <c r="L297" s="34"/>
      <c r="M297" s="34"/>
      <c r="N297" s="34"/>
      <c r="O297" s="32"/>
      <c r="P297" s="319"/>
      <c r="Q297" s="29"/>
      <c r="R297" s="29"/>
      <c r="S297" s="29"/>
      <c r="T297" s="29"/>
      <c r="U297" s="140"/>
      <c r="V297" s="148"/>
      <c r="W297" s="140"/>
      <c r="X297" s="140"/>
      <c r="Y297" s="140"/>
      <c r="Z297" s="140"/>
      <c r="AB297" s="140"/>
      <c r="AC297" s="140"/>
    </row>
    <row r="298" spans="2:29" s="12" customFormat="1">
      <c r="B298" s="23"/>
      <c r="C298" s="129"/>
      <c r="D298" s="65"/>
      <c r="E298" s="34"/>
      <c r="F298" s="34"/>
      <c r="G298" s="34"/>
      <c r="H298" s="34"/>
      <c r="I298" s="245"/>
      <c r="J298" s="34"/>
      <c r="K298" s="34"/>
      <c r="L298" s="34"/>
      <c r="M298" s="34"/>
      <c r="N298" s="34"/>
      <c r="O298" s="32"/>
      <c r="P298" s="319"/>
      <c r="Q298" s="29"/>
      <c r="R298" s="29"/>
      <c r="S298" s="29"/>
      <c r="T298" s="29"/>
      <c r="U298" s="140"/>
      <c r="V298" s="148"/>
      <c r="W298" s="140"/>
      <c r="X298" s="140"/>
      <c r="Y298" s="140"/>
      <c r="Z298" s="140"/>
      <c r="AB298" s="140"/>
      <c r="AC298" s="140"/>
    </row>
    <row r="299" spans="2:29" s="12" customFormat="1">
      <c r="B299" s="22"/>
      <c r="C299" s="130"/>
      <c r="D299" s="65"/>
      <c r="E299" s="34"/>
      <c r="F299" s="34"/>
      <c r="G299" s="34"/>
      <c r="H299" s="34"/>
      <c r="I299" s="245"/>
      <c r="J299" s="34"/>
      <c r="K299" s="34"/>
      <c r="L299" s="34"/>
      <c r="M299" s="34"/>
      <c r="N299" s="34"/>
      <c r="O299" s="32"/>
      <c r="P299" s="319"/>
      <c r="Q299" s="29"/>
      <c r="R299" s="29"/>
      <c r="S299" s="29"/>
      <c r="T299" s="29"/>
      <c r="U299" s="140"/>
      <c r="V299" s="148"/>
      <c r="W299" s="140"/>
      <c r="X299" s="140"/>
      <c r="Y299" s="140"/>
      <c r="Z299" s="140"/>
      <c r="AB299" s="140"/>
      <c r="AC299" s="140"/>
    </row>
    <row r="300" spans="2:29" s="12" customFormat="1">
      <c r="B300" s="22"/>
      <c r="C300" s="130"/>
      <c r="D300" s="65"/>
      <c r="E300" s="34"/>
      <c r="F300" s="34"/>
      <c r="G300" s="34"/>
      <c r="H300" s="34"/>
      <c r="I300" s="245"/>
      <c r="J300" s="34"/>
      <c r="K300" s="34"/>
      <c r="L300" s="34"/>
      <c r="M300" s="34"/>
      <c r="N300" s="34"/>
      <c r="O300" s="32"/>
      <c r="P300" s="319"/>
      <c r="Q300" s="29"/>
      <c r="R300" s="29"/>
      <c r="S300" s="29"/>
      <c r="T300" s="29"/>
      <c r="U300" s="140"/>
      <c r="V300" s="148"/>
      <c r="W300" s="140"/>
      <c r="X300" s="140"/>
      <c r="Y300" s="140"/>
      <c r="Z300" s="140"/>
      <c r="AB300" s="140"/>
      <c r="AC300" s="140"/>
    </row>
    <row r="301" spans="2:29" s="12" customFormat="1">
      <c r="B301" s="22"/>
      <c r="C301" s="130"/>
      <c r="D301" s="65"/>
      <c r="E301" s="34"/>
      <c r="F301" s="34"/>
      <c r="G301" s="34"/>
      <c r="H301" s="34"/>
      <c r="I301" s="245"/>
      <c r="J301" s="34"/>
      <c r="K301" s="34"/>
      <c r="L301" s="34"/>
      <c r="M301" s="34"/>
      <c r="N301" s="34"/>
      <c r="O301" s="32"/>
      <c r="P301" s="319"/>
      <c r="Q301" s="29"/>
      <c r="R301" s="29"/>
      <c r="S301" s="29"/>
      <c r="T301" s="29"/>
      <c r="U301" s="140"/>
      <c r="V301" s="148"/>
      <c r="W301" s="140"/>
      <c r="X301" s="140"/>
      <c r="Y301" s="140"/>
      <c r="Z301" s="140"/>
      <c r="AB301" s="140"/>
      <c r="AC301" s="140"/>
    </row>
    <row r="302" spans="2:29" s="12" customFormat="1">
      <c r="B302" s="22"/>
      <c r="C302" s="130"/>
      <c r="D302" s="65"/>
      <c r="E302" s="34"/>
      <c r="F302" s="34"/>
      <c r="G302" s="34"/>
      <c r="H302" s="34"/>
      <c r="I302" s="245"/>
      <c r="J302" s="34"/>
      <c r="K302" s="34"/>
      <c r="L302" s="34"/>
      <c r="M302" s="34"/>
      <c r="N302" s="34"/>
      <c r="O302" s="32"/>
      <c r="P302" s="319"/>
      <c r="Q302" s="29"/>
      <c r="R302" s="29"/>
      <c r="S302" s="29"/>
      <c r="T302" s="29"/>
      <c r="U302" s="140"/>
      <c r="V302" s="148"/>
      <c r="W302" s="140"/>
      <c r="X302" s="140"/>
      <c r="Y302" s="140"/>
      <c r="Z302" s="140"/>
      <c r="AB302" s="140"/>
      <c r="AC302" s="140"/>
    </row>
    <row r="303" spans="2:29" s="12" customFormat="1">
      <c r="B303" s="22"/>
      <c r="C303" s="130"/>
      <c r="D303" s="65"/>
      <c r="E303" s="34"/>
      <c r="F303" s="34"/>
      <c r="G303" s="34"/>
      <c r="H303" s="34"/>
      <c r="I303" s="245"/>
      <c r="J303" s="34"/>
      <c r="K303" s="34"/>
      <c r="L303" s="34"/>
      <c r="M303" s="34"/>
      <c r="N303" s="34"/>
      <c r="O303" s="32"/>
      <c r="P303" s="319"/>
      <c r="Q303" s="29"/>
      <c r="R303" s="29"/>
      <c r="S303" s="29"/>
      <c r="T303" s="29"/>
      <c r="U303" s="140"/>
      <c r="V303" s="148"/>
      <c r="W303" s="140"/>
      <c r="X303" s="140"/>
      <c r="Y303" s="140"/>
      <c r="Z303" s="140"/>
      <c r="AB303" s="140"/>
      <c r="AC303" s="140"/>
    </row>
    <row r="304" spans="2:29" s="12" customFormat="1">
      <c r="B304" s="22"/>
      <c r="C304" s="130"/>
      <c r="D304" s="65"/>
      <c r="E304" s="34"/>
      <c r="F304" s="34"/>
      <c r="G304" s="34"/>
      <c r="H304" s="34"/>
      <c r="I304" s="245"/>
      <c r="J304" s="34"/>
      <c r="K304" s="34"/>
      <c r="L304" s="34"/>
      <c r="M304" s="34"/>
      <c r="N304" s="34"/>
      <c r="O304" s="32"/>
      <c r="P304" s="319"/>
      <c r="Q304" s="29"/>
      <c r="R304" s="29"/>
      <c r="S304" s="29"/>
      <c r="T304" s="29"/>
      <c r="U304" s="140"/>
      <c r="V304" s="148"/>
      <c r="W304" s="140"/>
      <c r="X304" s="140"/>
      <c r="Y304" s="140"/>
      <c r="Z304" s="140"/>
      <c r="AB304" s="140"/>
      <c r="AC304" s="140"/>
    </row>
    <row r="305" spans="2:29" s="12" customFormat="1">
      <c r="B305" s="22"/>
      <c r="C305" s="130"/>
      <c r="D305" s="65"/>
      <c r="E305" s="34"/>
      <c r="F305" s="34"/>
      <c r="G305" s="34"/>
      <c r="H305" s="34"/>
      <c r="I305" s="245"/>
      <c r="J305" s="34"/>
      <c r="K305" s="34"/>
      <c r="L305" s="34"/>
      <c r="M305" s="34"/>
      <c r="N305" s="34"/>
      <c r="O305" s="32"/>
      <c r="P305" s="319"/>
      <c r="Q305" s="29"/>
      <c r="R305" s="29"/>
      <c r="S305" s="29"/>
      <c r="T305" s="29"/>
      <c r="U305" s="140"/>
      <c r="V305" s="148"/>
      <c r="W305" s="140"/>
      <c r="X305" s="140"/>
      <c r="Y305" s="140"/>
      <c r="Z305" s="140"/>
      <c r="AB305" s="140"/>
      <c r="AC305" s="140"/>
    </row>
    <row r="306" spans="2:29" s="12" customFormat="1">
      <c r="B306" s="22"/>
      <c r="C306" s="130"/>
      <c r="D306" s="65"/>
      <c r="E306" s="34"/>
      <c r="F306" s="34"/>
      <c r="G306" s="34"/>
      <c r="H306" s="34"/>
      <c r="I306" s="245"/>
      <c r="J306" s="34"/>
      <c r="K306" s="34"/>
      <c r="L306" s="34"/>
      <c r="M306" s="34"/>
      <c r="N306" s="34"/>
      <c r="O306" s="32"/>
      <c r="P306" s="319"/>
      <c r="Q306" s="29"/>
      <c r="R306" s="29"/>
      <c r="S306" s="29"/>
      <c r="T306" s="29"/>
      <c r="U306" s="140"/>
      <c r="V306" s="148"/>
      <c r="W306" s="140"/>
      <c r="X306" s="140"/>
      <c r="Y306" s="140"/>
      <c r="Z306" s="140"/>
      <c r="AB306" s="140"/>
      <c r="AC306" s="140"/>
    </row>
    <row r="307" spans="2:29" s="12" customFormat="1">
      <c r="B307" s="22"/>
      <c r="C307" s="130"/>
      <c r="D307" s="65"/>
      <c r="E307" s="34"/>
      <c r="F307" s="34"/>
      <c r="G307" s="34"/>
      <c r="H307" s="34"/>
      <c r="I307" s="245"/>
      <c r="J307" s="34"/>
      <c r="K307" s="34"/>
      <c r="L307" s="34"/>
      <c r="M307" s="34"/>
      <c r="N307" s="34"/>
      <c r="O307" s="32"/>
      <c r="P307" s="319"/>
      <c r="Q307" s="29"/>
      <c r="R307" s="29"/>
      <c r="S307" s="29"/>
      <c r="T307" s="29"/>
      <c r="U307" s="140"/>
      <c r="V307" s="148"/>
      <c r="W307" s="140"/>
      <c r="X307" s="140"/>
      <c r="Y307" s="140"/>
      <c r="Z307" s="140"/>
      <c r="AB307" s="140"/>
      <c r="AC307" s="140"/>
    </row>
    <row r="308" spans="2:29" s="12" customFormat="1">
      <c r="B308" s="22"/>
      <c r="C308" s="130"/>
      <c r="D308" s="65"/>
      <c r="E308" s="34"/>
      <c r="F308" s="34"/>
      <c r="G308" s="34"/>
      <c r="H308" s="34"/>
      <c r="I308" s="245"/>
      <c r="J308" s="34"/>
      <c r="K308" s="34"/>
      <c r="L308" s="34"/>
      <c r="M308" s="34"/>
      <c r="N308" s="34"/>
      <c r="O308" s="32"/>
      <c r="P308" s="319"/>
      <c r="Q308" s="29"/>
      <c r="R308" s="29"/>
      <c r="S308" s="29"/>
      <c r="T308" s="29"/>
      <c r="U308" s="140"/>
      <c r="V308" s="148"/>
      <c r="W308" s="140"/>
      <c r="X308" s="140"/>
      <c r="Y308" s="140"/>
      <c r="Z308" s="140"/>
      <c r="AB308" s="140"/>
      <c r="AC308" s="140"/>
    </row>
    <row r="309" spans="2:29" s="12" customFormat="1">
      <c r="B309" s="22"/>
      <c r="C309" s="130"/>
      <c r="D309" s="65"/>
      <c r="E309" s="34"/>
      <c r="F309" s="34"/>
      <c r="G309" s="34"/>
      <c r="H309" s="34"/>
      <c r="I309" s="245"/>
      <c r="J309" s="34"/>
      <c r="K309" s="34"/>
      <c r="L309" s="34"/>
      <c r="M309" s="34"/>
      <c r="N309" s="34"/>
      <c r="O309" s="32"/>
      <c r="P309" s="319"/>
      <c r="Q309" s="29"/>
      <c r="R309" s="29"/>
      <c r="S309" s="29"/>
      <c r="T309" s="29"/>
      <c r="U309" s="140"/>
      <c r="V309" s="148"/>
      <c r="W309" s="140"/>
      <c r="X309" s="140"/>
      <c r="Y309" s="140"/>
      <c r="Z309" s="140"/>
      <c r="AB309" s="140"/>
      <c r="AC309" s="140"/>
    </row>
    <row r="310" spans="2:29">
      <c r="B310" s="24"/>
      <c r="C310" s="131"/>
      <c r="D310" s="66"/>
      <c r="E310" s="35"/>
      <c r="F310" s="35"/>
      <c r="G310" s="35"/>
      <c r="H310" s="35"/>
      <c r="I310" s="244"/>
      <c r="J310" s="35"/>
      <c r="K310" s="35"/>
      <c r="L310" s="35"/>
      <c r="M310" s="35"/>
      <c r="N310" s="35"/>
      <c r="O310" s="31"/>
    </row>
    <row r="311" spans="2:29">
      <c r="B311" s="24"/>
      <c r="C311" s="131"/>
      <c r="D311" s="66"/>
      <c r="E311" s="35"/>
      <c r="F311" s="35"/>
      <c r="G311" s="35"/>
      <c r="H311" s="35"/>
      <c r="I311" s="244"/>
      <c r="J311" s="35"/>
      <c r="K311" s="35"/>
      <c r="L311" s="35"/>
      <c r="M311" s="35"/>
      <c r="N311" s="35"/>
      <c r="O311" s="31"/>
    </row>
    <row r="312" spans="2:29">
      <c r="B312" s="24"/>
      <c r="C312" s="131"/>
      <c r="D312" s="66"/>
      <c r="E312" s="35"/>
      <c r="F312" s="35"/>
      <c r="G312" s="35"/>
      <c r="H312" s="35"/>
      <c r="I312" s="244"/>
      <c r="J312" s="35"/>
      <c r="K312" s="35"/>
      <c r="L312" s="35"/>
      <c r="M312" s="35"/>
      <c r="N312" s="35"/>
      <c r="O312" s="31"/>
    </row>
    <row r="313" spans="2:29">
      <c r="B313" s="24"/>
      <c r="C313" s="131"/>
      <c r="D313" s="66"/>
      <c r="E313" s="35"/>
      <c r="F313" s="35"/>
      <c r="G313" s="35"/>
      <c r="H313" s="35"/>
      <c r="I313" s="244"/>
      <c r="J313" s="35"/>
      <c r="K313" s="35"/>
      <c r="L313" s="35"/>
      <c r="M313" s="35"/>
      <c r="N313" s="35"/>
      <c r="O313" s="31"/>
    </row>
  </sheetData>
  <mergeCells count="2">
    <mergeCell ref="J1:N1"/>
    <mergeCell ref="E1:G1"/>
  </mergeCells>
  <pageMargins left="0.47244094488188981" right="0.43307086614173229" top="0.98425196850393704" bottom="0.47244094488188981" header="0.70866141732283472" footer="0.19685039370078741"/>
  <pageSetup paperSize="9" orientation="landscape" useFirstPageNumber="1" horizontalDpi="300" verticalDpi="300" r:id="rId1"/>
  <headerFooter alignWithMargins="0">
    <oddHeader>&amp;C&amp;"Calibri,Tučné"&amp;12Tabulka předpokládaných záborů ZPF a PUPFL:</oddHeader>
    <oddFooter>&amp;CStránka &amp;P</oddFooter>
  </headerFooter>
  <ignoredErrors>
    <ignoredError sqref="D3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S267"/>
  <sheetViews>
    <sheetView zoomScaleNormal="100" workbookViewId="0">
      <selection activeCell="L22" sqref="L22:M23"/>
    </sheetView>
  </sheetViews>
  <sheetFormatPr defaultColWidth="11.5703125" defaultRowHeight="12.75"/>
  <cols>
    <col min="1" max="1" width="1.28515625" style="112" customWidth="1"/>
    <col min="2" max="3" width="9.7109375" style="196" customWidth="1"/>
    <col min="4" max="4" width="4.28515625" style="144" customWidth="1"/>
    <col min="5" max="5" width="10.42578125" style="149" customWidth="1"/>
    <col min="6" max="9" width="10.42578125" style="144" customWidth="1"/>
    <col min="10" max="11" width="10.42578125" style="112" customWidth="1"/>
    <col min="12" max="12" width="10.5703125" style="112" customWidth="1"/>
    <col min="13" max="13" width="10.42578125" style="112" customWidth="1"/>
    <col min="14" max="14" width="19.5703125" style="112" customWidth="1"/>
    <col min="15" max="15" width="10.140625" style="112" customWidth="1"/>
    <col min="16" max="16384" width="11.5703125" style="112"/>
  </cols>
  <sheetData>
    <row r="1" spans="2:19" ht="15" customHeight="1">
      <c r="C1" s="118"/>
      <c r="D1" s="140"/>
      <c r="E1" s="140"/>
      <c r="F1" s="140"/>
      <c r="G1" s="140"/>
      <c r="H1" s="140"/>
      <c r="I1" s="140"/>
      <c r="J1" s="106"/>
      <c r="K1" s="106"/>
      <c r="L1" s="106"/>
      <c r="M1" s="106"/>
      <c r="N1" s="106"/>
      <c r="O1" s="106"/>
      <c r="P1" s="106"/>
      <c r="Q1" s="106"/>
      <c r="R1" s="106"/>
      <c r="S1" s="106"/>
    </row>
    <row r="2" spans="2:19" ht="15" customHeight="1">
      <c r="B2" s="107" t="s">
        <v>38</v>
      </c>
      <c r="C2" s="118"/>
      <c r="D2" s="140"/>
      <c r="E2" s="140"/>
      <c r="F2" s="140"/>
      <c r="G2" s="140"/>
      <c r="H2" s="140"/>
      <c r="I2" s="140"/>
      <c r="J2" s="106"/>
      <c r="K2" s="106"/>
      <c r="L2" s="106"/>
      <c r="M2" s="106"/>
      <c r="N2" s="106"/>
      <c r="O2" s="106"/>
      <c r="P2" s="106"/>
      <c r="Q2" s="106"/>
      <c r="R2" s="106"/>
      <c r="S2" s="106"/>
    </row>
    <row r="3" spans="2:19" ht="33" customHeight="1">
      <c r="B3" s="202"/>
      <c r="C3" s="203"/>
      <c r="D3" s="207"/>
      <c r="E3" s="204" t="s">
        <v>37</v>
      </c>
      <c r="F3" s="205" t="s">
        <v>20</v>
      </c>
      <c r="G3" s="206" t="s">
        <v>22</v>
      </c>
      <c r="H3" s="206" t="s">
        <v>28</v>
      </c>
      <c r="I3" s="206" t="s">
        <v>58</v>
      </c>
      <c r="J3" s="206" t="s">
        <v>23</v>
      </c>
      <c r="K3" s="206" t="s">
        <v>70</v>
      </c>
      <c r="L3" s="206" t="s">
        <v>71</v>
      </c>
      <c r="M3" s="279" t="s">
        <v>39</v>
      </c>
      <c r="N3" s="274"/>
      <c r="O3" s="106"/>
      <c r="P3" s="106"/>
      <c r="Q3" s="106"/>
      <c r="R3" s="106"/>
      <c r="S3" s="106"/>
    </row>
    <row r="4" spans="2:19" ht="15" customHeight="1">
      <c r="B4" s="200" t="s">
        <v>42</v>
      </c>
      <c r="C4" s="255"/>
      <c r="D4" s="256"/>
      <c r="E4" s="221" t="e">
        <f>ZPF!#REF!</f>
        <v>#REF!</v>
      </c>
      <c r="F4" s="221" t="e">
        <f>ZPF!#REF!</f>
        <v>#REF!</v>
      </c>
      <c r="G4" s="221" t="e">
        <f>ZPF!#REF!</f>
        <v>#REF!</v>
      </c>
      <c r="H4" s="221" t="e">
        <f>ZPF!#REF!</f>
        <v>#REF!</v>
      </c>
      <c r="I4" s="221" t="e">
        <f>ZPF!#REF!</f>
        <v>#REF!</v>
      </c>
      <c r="J4" s="221" t="e">
        <f>ZPF!#REF!</f>
        <v>#REF!</v>
      </c>
      <c r="K4" s="221" t="e">
        <f>ZPF!#REF!</f>
        <v>#REF!</v>
      </c>
      <c r="L4" s="221" t="e">
        <f>ZPF!#REF!</f>
        <v>#REF!</v>
      </c>
      <c r="M4" s="276" t="e">
        <f>SUM(E4:L4)</f>
        <v>#REF!</v>
      </c>
      <c r="N4" s="223"/>
      <c r="O4" s="140"/>
      <c r="P4" s="106"/>
      <c r="Q4" s="106"/>
      <c r="R4" s="106"/>
      <c r="S4" s="106"/>
    </row>
    <row r="5" spans="2:19" ht="15" customHeight="1">
      <c r="B5" s="201" t="s">
        <v>43</v>
      </c>
      <c r="C5" s="177"/>
      <c r="D5" s="257"/>
      <c r="E5" s="221" t="e">
        <f>ZPF!#REF!</f>
        <v>#REF!</v>
      </c>
      <c r="F5" s="221" t="e">
        <f>ZPF!#REF!</f>
        <v>#REF!</v>
      </c>
      <c r="G5" s="221" t="e">
        <f>ZPF!#REF!</f>
        <v>#REF!</v>
      </c>
      <c r="H5" s="221" t="e">
        <f>ZPF!#REF!</f>
        <v>#REF!</v>
      </c>
      <c r="I5" s="221" t="e">
        <f>ZPF!#REF!</f>
        <v>#REF!</v>
      </c>
      <c r="J5" s="221" t="e">
        <f>ZPF!#REF!</f>
        <v>#REF!</v>
      </c>
      <c r="K5" s="221" t="e">
        <f>ZPF!#REF!</f>
        <v>#REF!</v>
      </c>
      <c r="L5" s="221" t="e">
        <f>ZPF!#REF!</f>
        <v>#REF!</v>
      </c>
      <c r="M5" s="276" t="e">
        <f t="shared" ref="M5:M7" si="0">SUM(E5:L5)</f>
        <v>#REF!</v>
      </c>
      <c r="N5" s="223"/>
      <c r="O5" s="106"/>
      <c r="P5" s="106"/>
      <c r="Q5" s="106"/>
      <c r="R5" s="106"/>
      <c r="S5" s="106"/>
    </row>
    <row r="6" spans="2:19" ht="15" customHeight="1">
      <c r="B6" s="201" t="s">
        <v>44</v>
      </c>
      <c r="C6" s="177"/>
      <c r="D6" s="258"/>
      <c r="E6" s="221" t="e">
        <f>ZPF!#REF!</f>
        <v>#REF!</v>
      </c>
      <c r="F6" s="221" t="e">
        <f>ZPF!#REF!</f>
        <v>#REF!</v>
      </c>
      <c r="G6" s="221" t="e">
        <f>ZPF!#REF!</f>
        <v>#REF!</v>
      </c>
      <c r="H6" s="221" t="e">
        <f>ZPF!#REF!</f>
        <v>#REF!</v>
      </c>
      <c r="I6" s="221" t="e">
        <f>ZPF!#REF!</f>
        <v>#REF!</v>
      </c>
      <c r="J6" s="221" t="e">
        <f>ZPF!#REF!</f>
        <v>#REF!</v>
      </c>
      <c r="K6" s="221" t="e">
        <f>ZPF!#REF!</f>
        <v>#REF!</v>
      </c>
      <c r="L6" s="221" t="e">
        <f>ZPF!#REF!</f>
        <v>#REF!</v>
      </c>
      <c r="M6" s="276" t="e">
        <f t="shared" si="0"/>
        <v>#REF!</v>
      </c>
      <c r="N6" s="223"/>
      <c r="O6" s="106"/>
      <c r="P6" s="106"/>
      <c r="Q6" s="106"/>
      <c r="R6" s="106"/>
      <c r="S6" s="106"/>
    </row>
    <row r="7" spans="2:19" ht="15" customHeight="1">
      <c r="B7" s="201" t="s">
        <v>45</v>
      </c>
      <c r="C7" s="177"/>
      <c r="D7" s="259"/>
      <c r="E7" s="221" t="e">
        <f>ZPF!#REF!</f>
        <v>#REF!</v>
      </c>
      <c r="F7" s="221" t="e">
        <f>ZPF!#REF!</f>
        <v>#REF!</v>
      </c>
      <c r="G7" s="221" t="e">
        <f>ZPF!#REF!</f>
        <v>#REF!</v>
      </c>
      <c r="H7" s="221" t="e">
        <f>ZPF!#REF!</f>
        <v>#REF!</v>
      </c>
      <c r="I7" s="221" t="e">
        <f>ZPF!#REF!</f>
        <v>#REF!</v>
      </c>
      <c r="J7" s="221" t="e">
        <f>ZPF!#REF!</f>
        <v>#REF!</v>
      </c>
      <c r="K7" s="221" t="e">
        <f>ZPF!#REF!</f>
        <v>#REF!</v>
      </c>
      <c r="L7" s="221" t="e">
        <f>ZPF!#REF!</f>
        <v>#REF!</v>
      </c>
      <c r="M7" s="276" t="e">
        <f t="shared" si="0"/>
        <v>#REF!</v>
      </c>
      <c r="N7" s="223"/>
      <c r="O7" s="198"/>
      <c r="P7" s="106"/>
      <c r="Q7" s="106"/>
      <c r="R7" s="106"/>
      <c r="S7" s="106"/>
    </row>
    <row r="8" spans="2:19" ht="15" customHeight="1">
      <c r="B8" s="260" t="s">
        <v>39</v>
      </c>
      <c r="C8" s="261"/>
      <c r="D8" s="262"/>
      <c r="E8" s="281" t="e">
        <f t="shared" ref="E8:L8" si="1">SUM(E4:E7)</f>
        <v>#REF!</v>
      </c>
      <c r="F8" s="281" t="e">
        <f t="shared" si="1"/>
        <v>#REF!</v>
      </c>
      <c r="G8" s="281" t="e">
        <f t="shared" si="1"/>
        <v>#REF!</v>
      </c>
      <c r="H8" s="281" t="e">
        <f t="shared" si="1"/>
        <v>#REF!</v>
      </c>
      <c r="I8" s="281" t="e">
        <f t="shared" si="1"/>
        <v>#REF!</v>
      </c>
      <c r="J8" s="281" t="e">
        <f>SUM(J4:J7)</f>
        <v>#REF!</v>
      </c>
      <c r="K8" s="281" t="e">
        <f t="shared" si="1"/>
        <v>#REF!</v>
      </c>
      <c r="L8" s="281" t="e">
        <f t="shared" si="1"/>
        <v>#REF!</v>
      </c>
      <c r="M8" s="277" t="e">
        <f>SUM(E8:L8)</f>
        <v>#REF!</v>
      </c>
      <c r="N8" s="267"/>
      <c r="O8" s="209"/>
      <c r="P8" s="106" t="e">
        <f>ZPF!#REF!</f>
        <v>#REF!</v>
      </c>
      <c r="Q8" s="106" t="s">
        <v>69</v>
      </c>
      <c r="R8" s="106"/>
      <c r="S8" s="106"/>
    </row>
    <row r="9" spans="2:19" ht="15" customHeight="1">
      <c r="B9" s="260"/>
      <c r="C9" s="261"/>
      <c r="D9" s="263"/>
      <c r="E9" s="282" t="e">
        <f>E8/$M$8*100</f>
        <v>#REF!</v>
      </c>
      <c r="F9" s="282" t="e">
        <f t="shared" ref="F9:L9" si="2">F8/$M$8*100</f>
        <v>#REF!</v>
      </c>
      <c r="G9" s="282" t="e">
        <f t="shared" si="2"/>
        <v>#REF!</v>
      </c>
      <c r="H9" s="282" t="e">
        <f t="shared" si="2"/>
        <v>#REF!</v>
      </c>
      <c r="I9" s="282" t="e">
        <f t="shared" si="2"/>
        <v>#REF!</v>
      </c>
      <c r="J9" s="282" t="e">
        <f t="shared" si="2"/>
        <v>#REF!</v>
      </c>
      <c r="K9" s="282" t="e">
        <f t="shared" si="2"/>
        <v>#REF!</v>
      </c>
      <c r="L9" s="282" t="e">
        <f t="shared" si="2"/>
        <v>#REF!</v>
      </c>
      <c r="M9" s="278" t="str">
        <f>"100%"</f>
        <v>100%</v>
      </c>
      <c r="N9" s="275"/>
      <c r="O9" s="198"/>
      <c r="P9" s="210" t="e">
        <f>SUM(E9:L9)</f>
        <v>#REF!</v>
      </c>
      <c r="Q9" s="211" t="s">
        <v>40</v>
      </c>
      <c r="R9" s="106"/>
      <c r="S9" s="106"/>
    </row>
    <row r="10" spans="2:19" ht="15" customHeight="1">
      <c r="B10" s="195"/>
      <c r="C10" s="197"/>
      <c r="D10" s="142"/>
      <c r="E10" s="148"/>
      <c r="F10" s="142"/>
      <c r="G10" s="142"/>
      <c r="H10" s="142"/>
      <c r="I10" s="142"/>
      <c r="J10" s="198"/>
      <c r="K10" s="198"/>
      <c r="L10" s="198"/>
      <c r="M10" s="198"/>
      <c r="N10" s="198"/>
      <c r="O10" s="198"/>
      <c r="P10" s="106"/>
      <c r="Q10" s="106"/>
      <c r="R10" s="106"/>
      <c r="S10" s="106"/>
    </row>
    <row r="11" spans="2:19" ht="15" customHeight="1">
      <c r="B11" s="107" t="s">
        <v>47</v>
      </c>
      <c r="C11" s="197"/>
      <c r="D11" s="142"/>
      <c r="E11" s="148"/>
      <c r="F11" s="142"/>
      <c r="G11" s="142"/>
      <c r="H11" s="142"/>
      <c r="I11" s="142"/>
      <c r="J11" s="198"/>
      <c r="K11" s="198"/>
      <c r="L11" s="198"/>
      <c r="M11" s="198"/>
      <c r="N11" s="198"/>
      <c r="O11" s="198"/>
      <c r="P11" s="106"/>
      <c r="Q11" s="106"/>
      <c r="R11" s="106"/>
      <c r="S11" s="106"/>
    </row>
    <row r="12" spans="2:19" ht="15" customHeight="1">
      <c r="B12" s="214"/>
      <c r="C12" s="215"/>
      <c r="D12" s="216"/>
      <c r="E12" s="401" t="s">
        <v>16</v>
      </c>
      <c r="F12" s="401"/>
      <c r="G12" s="397" t="s">
        <v>41</v>
      </c>
      <c r="H12" s="398"/>
      <c r="I12" s="406" t="s">
        <v>15</v>
      </c>
      <c r="J12" s="398"/>
      <c r="K12" s="290"/>
      <c r="L12" s="402" t="s">
        <v>39</v>
      </c>
      <c r="M12" s="403"/>
      <c r="N12" s="198"/>
      <c r="O12" s="198"/>
      <c r="P12" s="106"/>
      <c r="Q12" s="106"/>
      <c r="R12" s="106"/>
      <c r="S12" s="106"/>
    </row>
    <row r="13" spans="2:19" ht="15" customHeight="1">
      <c r="B13" s="217"/>
      <c r="C13" s="212"/>
      <c r="D13" s="213"/>
      <c r="E13" s="401"/>
      <c r="F13" s="401"/>
      <c r="G13" s="399"/>
      <c r="H13" s="400"/>
      <c r="I13" s="407"/>
      <c r="J13" s="400"/>
      <c r="K13" s="270"/>
      <c r="L13" s="404"/>
      <c r="M13" s="405"/>
      <c r="N13" s="198"/>
      <c r="O13" s="198"/>
      <c r="P13" s="106"/>
      <c r="Q13" s="106"/>
      <c r="R13" s="106"/>
      <c r="S13" s="106"/>
    </row>
    <row r="14" spans="2:19" ht="15" customHeight="1">
      <c r="B14" s="200" t="s">
        <v>42</v>
      </c>
      <c r="C14" s="215"/>
      <c r="D14" s="229"/>
      <c r="E14" s="218"/>
      <c r="F14" s="221" t="e">
        <f>ZPF!#REF!</f>
        <v>#REF!</v>
      </c>
      <c r="G14" s="253"/>
      <c r="H14" s="221">
        <v>0</v>
      </c>
      <c r="I14" s="221"/>
      <c r="J14" s="222">
        <v>0</v>
      </c>
      <c r="K14" s="221"/>
      <c r="L14" s="253"/>
      <c r="M14" s="224" t="e">
        <f>F14+H14+J14</f>
        <v>#REF!</v>
      </c>
      <c r="N14" s="198"/>
      <c r="O14" s="198"/>
      <c r="P14" s="106"/>
      <c r="Q14" s="106"/>
      <c r="R14" s="106"/>
      <c r="S14" s="106"/>
    </row>
    <row r="15" spans="2:19" ht="15" customHeight="1">
      <c r="B15" s="201" t="s">
        <v>43</v>
      </c>
      <c r="C15" s="182"/>
      <c r="D15" s="208"/>
      <c r="E15" s="219"/>
      <c r="F15" s="223" t="e">
        <f>ZPF!#REF!</f>
        <v>#REF!</v>
      </c>
      <c r="G15" s="254"/>
      <c r="H15" s="223" t="e">
        <f>ZPF!#REF!</f>
        <v>#REF!</v>
      </c>
      <c r="I15" s="223"/>
      <c r="J15" s="224">
        <v>0</v>
      </c>
      <c r="K15" s="223"/>
      <c r="L15" s="254"/>
      <c r="M15" s="224" t="e">
        <f>F15+H15+J15</f>
        <v>#REF!</v>
      </c>
      <c r="N15" s="198"/>
      <c r="O15" s="198"/>
      <c r="P15" s="106"/>
      <c r="Q15" s="106"/>
      <c r="R15" s="106"/>
      <c r="S15" s="106"/>
    </row>
    <row r="16" spans="2:19" ht="15" customHeight="1">
      <c r="B16" s="201" t="s">
        <v>44</v>
      </c>
      <c r="C16" s="182"/>
      <c r="D16" s="208"/>
      <c r="E16" s="219"/>
      <c r="F16" s="223" t="e">
        <f>ZPF!#REF!</f>
        <v>#REF!</v>
      </c>
      <c r="G16" s="254"/>
      <c r="H16" s="223">
        <v>0</v>
      </c>
      <c r="I16" s="223"/>
      <c r="J16" s="224">
        <v>0</v>
      </c>
      <c r="K16" s="291"/>
      <c r="L16" s="254"/>
      <c r="M16" s="224" t="e">
        <f>F16+H16+J16</f>
        <v>#REF!</v>
      </c>
      <c r="N16" s="198"/>
      <c r="O16" s="198"/>
      <c r="P16" s="106"/>
      <c r="Q16" s="106"/>
      <c r="R16" s="106"/>
      <c r="S16" s="106"/>
    </row>
    <row r="17" spans="2:19" ht="15" customHeight="1">
      <c r="B17" s="201" t="s">
        <v>45</v>
      </c>
      <c r="C17" s="182"/>
      <c r="D17" s="208"/>
      <c r="E17" s="219"/>
      <c r="F17" s="223" t="e">
        <f>ZPF!#REF!</f>
        <v>#REF!</v>
      </c>
      <c r="G17" s="254"/>
      <c r="H17" s="223">
        <f>ZPF!D60</f>
        <v>0</v>
      </c>
      <c r="I17" s="223"/>
      <c r="J17" s="224" t="e">
        <f>ZPF!#REF!</f>
        <v>#REF!</v>
      </c>
      <c r="K17" s="291"/>
      <c r="L17" s="254"/>
      <c r="M17" s="224" t="e">
        <f>F17+H17+J17</f>
        <v>#REF!</v>
      </c>
      <c r="N17" s="198"/>
      <c r="O17" s="198"/>
      <c r="P17" s="106"/>
      <c r="Q17" s="106"/>
      <c r="R17" s="106"/>
      <c r="S17" s="106"/>
    </row>
    <row r="18" spans="2:19" ht="15" customHeight="1">
      <c r="B18" s="264" t="s">
        <v>39</v>
      </c>
      <c r="C18" s="215"/>
      <c r="D18" s="229"/>
      <c r="E18" s="218"/>
      <c r="F18" s="266" t="e">
        <f>SUM(F14:F17)</f>
        <v>#REF!</v>
      </c>
      <c r="G18" s="280"/>
      <c r="H18" s="266" t="e">
        <f>SUM(H14:H17)</f>
        <v>#REF!</v>
      </c>
      <c r="I18" s="266"/>
      <c r="J18" s="225" t="e">
        <f>SUM(J14:J17)</f>
        <v>#REF!</v>
      </c>
      <c r="K18" s="292"/>
      <c r="L18" s="280"/>
      <c r="M18" s="225" t="e">
        <f>F18+H18+J18</f>
        <v>#REF!</v>
      </c>
      <c r="N18" s="198"/>
      <c r="O18" s="198"/>
      <c r="P18" s="301" t="e">
        <f>H18+J18</f>
        <v>#REF!</v>
      </c>
      <c r="Q18" s="106" t="s">
        <v>68</v>
      </c>
      <c r="R18" s="106"/>
      <c r="S18" s="106"/>
    </row>
    <row r="19" spans="2:19" ht="15" customHeight="1">
      <c r="B19" s="226"/>
      <c r="C19" s="176"/>
      <c r="D19" s="230"/>
      <c r="E19" s="220"/>
      <c r="F19" s="283" t="e">
        <f>F18/M18</f>
        <v>#REF!</v>
      </c>
      <c r="G19" s="283"/>
      <c r="H19" s="283" t="e">
        <f>H18/M18</f>
        <v>#REF!</v>
      </c>
      <c r="I19" s="283"/>
      <c r="J19" s="289" t="e">
        <f>J18/M18</f>
        <v>#REF!</v>
      </c>
      <c r="K19" s="293"/>
      <c r="L19" s="261"/>
      <c r="M19" s="228" t="e">
        <f>M18/M18</f>
        <v>#REF!</v>
      </c>
      <c r="N19" s="198"/>
      <c r="O19" s="198"/>
      <c r="P19" s="231" t="e">
        <f>F19+H19+J19</f>
        <v>#REF!</v>
      </c>
      <c r="Q19" s="211" t="s">
        <v>40</v>
      </c>
      <c r="R19" s="106"/>
      <c r="S19" s="106"/>
    </row>
    <row r="20" spans="2:19" ht="15" customHeight="1">
      <c r="B20" s="195"/>
      <c r="C20" s="197"/>
      <c r="D20" s="142"/>
      <c r="E20" s="148"/>
      <c r="F20" s="142"/>
      <c r="G20" s="142"/>
      <c r="H20" s="142"/>
      <c r="I20" s="142"/>
      <c r="J20" s="198"/>
      <c r="K20" s="198"/>
      <c r="L20" s="198"/>
      <c r="M20" s="198"/>
      <c r="N20" s="198"/>
      <c r="O20" s="198"/>
      <c r="P20" s="106"/>
      <c r="Q20" s="106"/>
      <c r="R20" s="106"/>
      <c r="S20" s="106"/>
    </row>
    <row r="21" spans="2:19" ht="15" customHeight="1">
      <c r="B21" s="107" t="s">
        <v>53</v>
      </c>
      <c r="C21" s="197"/>
      <c r="D21" s="142"/>
      <c r="E21" s="148"/>
      <c r="F21" s="142"/>
      <c r="G21" s="142"/>
      <c r="H21" s="142"/>
      <c r="I21" s="142"/>
      <c r="J21" s="198"/>
      <c r="K21" s="198"/>
      <c r="L21" s="198"/>
      <c r="M21" s="198"/>
      <c r="N21" s="198"/>
      <c r="O21" s="198"/>
      <c r="P21" s="106"/>
      <c r="Q21" s="106"/>
      <c r="R21" s="106"/>
      <c r="S21" s="106"/>
    </row>
    <row r="22" spans="2:19" ht="15" customHeight="1">
      <c r="B22" s="214"/>
      <c r="C22" s="215"/>
      <c r="D22" s="216"/>
      <c r="E22" s="401" t="s">
        <v>54</v>
      </c>
      <c r="F22" s="401"/>
      <c r="G22" s="406" t="s">
        <v>41</v>
      </c>
      <c r="H22" s="398"/>
      <c r="I22" s="397" t="s">
        <v>15</v>
      </c>
      <c r="J22" s="398"/>
      <c r="K22" s="269"/>
      <c r="L22" s="402" t="s">
        <v>39</v>
      </c>
      <c r="M22" s="403"/>
      <c r="N22" s="199"/>
      <c r="O22" s="199"/>
      <c r="P22" s="106"/>
      <c r="Q22" s="106"/>
      <c r="R22" s="106"/>
      <c r="S22" s="106"/>
    </row>
    <row r="23" spans="2:19" ht="15" customHeight="1">
      <c r="B23" s="217"/>
      <c r="C23" s="212"/>
      <c r="D23" s="213"/>
      <c r="E23" s="401"/>
      <c r="F23" s="401"/>
      <c r="G23" s="407"/>
      <c r="H23" s="400"/>
      <c r="I23" s="399"/>
      <c r="J23" s="400"/>
      <c r="K23" s="270"/>
      <c r="L23" s="404"/>
      <c r="M23" s="405"/>
      <c r="N23" s="199"/>
      <c r="O23" s="199"/>
      <c r="P23" s="106"/>
      <c r="Q23" s="106"/>
      <c r="R23" s="106"/>
      <c r="S23" s="106"/>
    </row>
    <row r="24" spans="2:19" ht="15" customHeight="1">
      <c r="B24" s="200" t="s">
        <v>42</v>
      </c>
      <c r="C24" s="215"/>
      <c r="D24" s="229"/>
      <c r="E24" s="218"/>
      <c r="F24" s="221" t="e">
        <f>SUM(ZPF!#REF!,ZPF!#REF!)</f>
        <v>#REF!</v>
      </c>
      <c r="G24" s="253"/>
      <c r="H24" s="221">
        <v>0</v>
      </c>
      <c r="I24" s="221"/>
      <c r="J24" s="222">
        <v>0</v>
      </c>
      <c r="K24" s="221"/>
      <c r="L24" s="253"/>
      <c r="M24" s="224" t="e">
        <f>F24+H24+J24</f>
        <v>#REF!</v>
      </c>
      <c r="N24" s="199"/>
      <c r="O24" s="199"/>
      <c r="P24" s="106"/>
      <c r="Q24" s="106"/>
      <c r="R24" s="106"/>
      <c r="S24" s="106"/>
    </row>
    <row r="25" spans="2:19" ht="15" customHeight="1">
      <c r="B25" s="201" t="s">
        <v>43</v>
      </c>
      <c r="C25" s="182"/>
      <c r="D25" s="208"/>
      <c r="E25" s="219"/>
      <c r="F25" s="223" t="e">
        <f>ZPF!#REF!+ZPF!#REF!</f>
        <v>#REF!</v>
      </c>
      <c r="G25" s="254"/>
      <c r="H25" s="223" t="e">
        <f>ZPF!#REF!</f>
        <v>#REF!</v>
      </c>
      <c r="I25" s="223"/>
      <c r="J25" s="224">
        <v>0</v>
      </c>
      <c r="K25" s="223"/>
      <c r="L25" s="254"/>
      <c r="M25" s="224" t="e">
        <f>F25+H25+J25</f>
        <v>#REF!</v>
      </c>
      <c r="N25" s="199"/>
      <c r="O25" s="199"/>
      <c r="P25" s="106"/>
      <c r="Q25" s="106"/>
      <c r="R25" s="106"/>
      <c r="S25" s="106"/>
    </row>
    <row r="26" spans="2:19" ht="15" customHeight="1">
      <c r="B26" s="201" t="s">
        <v>44</v>
      </c>
      <c r="C26" s="182"/>
      <c r="D26" s="208"/>
      <c r="E26" s="219"/>
      <c r="F26" s="223" t="e">
        <f>ZPF!#REF!+ZPF!#REF!+ZPF!#REF!+ZPF!#REF!</f>
        <v>#REF!</v>
      </c>
      <c r="G26" s="254"/>
      <c r="H26" s="223">
        <v>0</v>
      </c>
      <c r="I26" s="223"/>
      <c r="J26" s="224">
        <v>0</v>
      </c>
      <c r="K26" s="223"/>
      <c r="L26" s="254"/>
      <c r="M26" s="224" t="e">
        <f>F26+H26+J26</f>
        <v>#REF!</v>
      </c>
      <c r="N26" s="106"/>
      <c r="O26" s="106"/>
      <c r="P26" s="106"/>
      <c r="Q26" s="106"/>
      <c r="R26" s="106"/>
      <c r="S26" s="106"/>
    </row>
    <row r="27" spans="2:19" ht="15" customHeight="1">
      <c r="B27" s="201" t="s">
        <v>45</v>
      </c>
      <c r="C27" s="182"/>
      <c r="D27" s="208"/>
      <c r="E27" s="219"/>
      <c r="F27" s="223" t="e">
        <f>ZPF!#REF!+ZPF!#REF!+ZPF!D21+ZPF!D22+ZPF!D27+ZPF!D38+ZPF!D42</f>
        <v>#REF!</v>
      </c>
      <c r="G27" s="254"/>
      <c r="H27" s="223">
        <f>ZPF!D60</f>
        <v>0</v>
      </c>
      <c r="I27" s="223"/>
      <c r="J27" s="224" t="e">
        <f>ZPF!#REF!</f>
        <v>#REF!</v>
      </c>
      <c r="K27" s="223"/>
      <c r="L27" s="254"/>
      <c r="M27" s="224" t="e">
        <f>F27+H27+J27</f>
        <v>#REF!</v>
      </c>
      <c r="N27" s="106"/>
      <c r="O27" s="106"/>
      <c r="P27" s="301"/>
      <c r="Q27" s="106"/>
      <c r="R27" s="106"/>
      <c r="S27" s="106"/>
    </row>
    <row r="28" spans="2:19" ht="15" customHeight="1">
      <c r="B28" s="264" t="s">
        <v>39</v>
      </c>
      <c r="C28" s="215"/>
      <c r="D28" s="229"/>
      <c r="E28" s="218"/>
      <c r="F28" s="266" t="e">
        <f>SUM(F24:F27)</f>
        <v>#REF!</v>
      </c>
      <c r="G28" s="280"/>
      <c r="H28" s="266" t="e">
        <f>SUM(H24:H27)</f>
        <v>#REF!</v>
      </c>
      <c r="I28" s="266"/>
      <c r="J28" s="225" t="e">
        <f>SUM(J24:J27)</f>
        <v>#REF!</v>
      </c>
      <c r="K28" s="266"/>
      <c r="L28" s="280"/>
      <c r="M28" s="225" t="e">
        <f>F28+H28+J28</f>
        <v>#REF!</v>
      </c>
      <c r="N28" s="106"/>
      <c r="O28" s="106"/>
      <c r="P28" s="106"/>
      <c r="Q28" s="106"/>
      <c r="R28" s="106"/>
      <c r="S28" s="106"/>
    </row>
    <row r="29" spans="2:19" ht="15" customHeight="1">
      <c r="B29" s="226"/>
      <c r="C29" s="176"/>
      <c r="D29" s="230"/>
      <c r="E29" s="220"/>
      <c r="F29" s="227" t="e">
        <f>F28/F18</f>
        <v>#REF!</v>
      </c>
      <c r="G29" s="227"/>
      <c r="H29" s="227" t="e">
        <f>H28/H18</f>
        <v>#REF!</v>
      </c>
      <c r="I29" s="227"/>
      <c r="J29" s="294" t="e">
        <f>J28/J18</f>
        <v>#REF!</v>
      </c>
      <c r="K29" s="227"/>
      <c r="L29" s="261"/>
      <c r="M29" s="288" t="e">
        <f>M28/M18</f>
        <v>#REF!</v>
      </c>
      <c r="N29" s="106" t="s">
        <v>55</v>
      </c>
      <c r="O29" s="106"/>
      <c r="P29" s="231"/>
      <c r="Q29" s="211"/>
      <c r="R29" s="106"/>
      <c r="S29" s="106"/>
    </row>
    <row r="30" spans="2:19" ht="15" customHeight="1">
      <c r="C30" s="118"/>
      <c r="D30" s="140"/>
      <c r="E30" s="148"/>
      <c r="F30" s="140"/>
      <c r="G30" s="140"/>
      <c r="H30" s="140"/>
      <c r="I30" s="140"/>
      <c r="J30" s="106"/>
      <c r="K30" s="106"/>
      <c r="L30" s="106"/>
      <c r="M30" s="287"/>
      <c r="N30" s="106" t="s">
        <v>56</v>
      </c>
      <c r="O30" s="106"/>
      <c r="P30" s="106"/>
      <c r="Q30" s="106"/>
      <c r="R30" s="106"/>
      <c r="S30" s="106"/>
    </row>
    <row r="31" spans="2:19" ht="15" customHeight="1">
      <c r="N31" s="112" t="s">
        <v>57</v>
      </c>
    </row>
    <row r="32" spans="2:19" ht="15" customHeight="1"/>
    <row r="33" spans="7:10" ht="13.5" customHeight="1"/>
    <row r="34" spans="7:10" ht="13.5" customHeight="1"/>
    <row r="35" spans="7:10" ht="13.5" customHeight="1"/>
    <row r="36" spans="7:10" ht="15" customHeight="1">
      <c r="G36" s="298"/>
      <c r="J36" s="286"/>
    </row>
    <row r="37" spans="7:10" ht="15" customHeight="1"/>
    <row r="38" spans="7:10" ht="15" customHeight="1"/>
    <row r="39" spans="7:10" ht="15" customHeight="1"/>
    <row r="40" spans="7:10" ht="15" customHeight="1"/>
    <row r="41" spans="7:10" ht="15" customHeight="1"/>
    <row r="42" spans="7:10" ht="15" customHeight="1"/>
    <row r="43" spans="7:10" ht="15" customHeight="1"/>
    <row r="44" spans="7:10" ht="15" customHeight="1"/>
    <row r="45" spans="7:10" ht="15" customHeight="1"/>
    <row r="46" spans="7:10" ht="15" customHeight="1"/>
    <row r="47" spans="7:10" ht="15" customHeight="1"/>
    <row r="48" spans="7:10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spans="4:19" ht="15" customHeight="1"/>
    <row r="82" spans="4:19" ht="15" customHeight="1"/>
    <row r="83" spans="4:19" ht="15" customHeight="1"/>
    <row r="84" spans="4:19" ht="15" customHeight="1"/>
    <row r="85" spans="4:19" ht="15" customHeight="1"/>
    <row r="86" spans="4:19" s="196" customFormat="1" ht="15" customHeight="1">
      <c r="D86" s="144"/>
      <c r="E86" s="149"/>
      <c r="F86" s="144"/>
      <c r="G86" s="144"/>
      <c r="H86" s="144"/>
      <c r="I86" s="144"/>
      <c r="J86" s="112"/>
      <c r="K86" s="112"/>
      <c r="L86" s="112"/>
      <c r="M86" s="112"/>
      <c r="N86" s="112"/>
      <c r="O86" s="112"/>
      <c r="P86" s="112"/>
      <c r="Q86" s="112"/>
      <c r="R86" s="112"/>
      <c r="S86" s="112"/>
    </row>
    <row r="87" spans="4:19" s="196" customFormat="1" ht="15" customHeight="1">
      <c r="D87" s="144"/>
      <c r="E87" s="149"/>
      <c r="F87" s="144"/>
      <c r="G87" s="144"/>
      <c r="H87" s="144"/>
      <c r="I87" s="144"/>
      <c r="J87" s="112"/>
      <c r="K87" s="112"/>
      <c r="L87" s="112"/>
      <c r="M87" s="112"/>
      <c r="N87" s="112"/>
      <c r="O87" s="112"/>
      <c r="P87" s="112"/>
      <c r="Q87" s="112"/>
      <c r="R87" s="112"/>
      <c r="S87" s="112"/>
    </row>
    <row r="88" spans="4:19" s="196" customFormat="1" ht="15" customHeight="1">
      <c r="D88" s="144"/>
      <c r="E88" s="149"/>
      <c r="F88" s="144"/>
      <c r="G88" s="144"/>
      <c r="H88" s="144"/>
      <c r="I88" s="144"/>
      <c r="J88" s="112"/>
      <c r="K88" s="112"/>
      <c r="L88" s="112"/>
      <c r="M88" s="112"/>
      <c r="N88" s="112"/>
      <c r="O88" s="112"/>
      <c r="P88" s="112"/>
      <c r="Q88" s="112"/>
      <c r="R88" s="112"/>
      <c r="S88" s="112"/>
    </row>
    <row r="89" spans="4:19" s="196" customFormat="1" ht="15" customHeight="1">
      <c r="D89" s="144"/>
      <c r="E89" s="149"/>
      <c r="F89" s="144"/>
      <c r="G89" s="144"/>
      <c r="H89" s="144"/>
      <c r="I89" s="144"/>
      <c r="J89" s="112"/>
      <c r="K89" s="112"/>
      <c r="L89" s="112"/>
      <c r="M89" s="112"/>
      <c r="N89" s="112"/>
      <c r="O89" s="112"/>
      <c r="P89" s="112"/>
      <c r="Q89" s="112"/>
      <c r="R89" s="112"/>
      <c r="S89" s="112"/>
    </row>
    <row r="90" spans="4:19" s="196" customFormat="1" ht="15" customHeight="1">
      <c r="D90" s="144"/>
      <c r="E90" s="149"/>
      <c r="F90" s="144"/>
      <c r="G90" s="144"/>
      <c r="H90" s="144"/>
      <c r="I90" s="144"/>
      <c r="J90" s="112"/>
      <c r="K90" s="112"/>
      <c r="L90" s="112"/>
      <c r="M90" s="112"/>
      <c r="N90" s="112"/>
      <c r="O90" s="112"/>
      <c r="P90" s="112"/>
      <c r="Q90" s="112"/>
      <c r="R90" s="112"/>
      <c r="S90" s="112"/>
    </row>
    <row r="91" spans="4:19" s="196" customFormat="1" ht="15" customHeight="1">
      <c r="D91" s="144"/>
      <c r="E91" s="149"/>
      <c r="F91" s="144"/>
      <c r="G91" s="144"/>
      <c r="H91" s="144"/>
      <c r="I91" s="144"/>
      <c r="J91" s="112"/>
      <c r="K91" s="112"/>
      <c r="L91" s="112"/>
      <c r="M91" s="112"/>
      <c r="N91" s="112"/>
      <c r="O91" s="112"/>
      <c r="P91" s="112"/>
      <c r="Q91" s="112"/>
      <c r="R91" s="112"/>
      <c r="S91" s="112"/>
    </row>
    <row r="92" spans="4:19" s="196" customFormat="1" ht="15" customHeight="1">
      <c r="D92" s="144"/>
      <c r="E92" s="149"/>
      <c r="F92" s="144"/>
      <c r="G92" s="144"/>
      <c r="H92" s="144"/>
      <c r="I92" s="144"/>
      <c r="J92" s="112"/>
      <c r="K92" s="112"/>
      <c r="L92" s="112"/>
      <c r="M92" s="112"/>
      <c r="N92" s="112"/>
      <c r="O92" s="112"/>
      <c r="P92" s="112"/>
      <c r="Q92" s="112"/>
      <c r="R92" s="112"/>
      <c r="S92" s="112"/>
    </row>
    <row r="93" spans="4:19" s="196" customFormat="1" ht="15" customHeight="1">
      <c r="D93" s="144"/>
      <c r="E93" s="149"/>
      <c r="F93" s="144"/>
      <c r="G93" s="144"/>
      <c r="H93" s="144"/>
      <c r="I93" s="144"/>
      <c r="J93" s="112"/>
      <c r="K93" s="112"/>
      <c r="L93" s="112"/>
      <c r="M93" s="112"/>
      <c r="N93" s="112"/>
      <c r="O93" s="112"/>
      <c r="P93" s="112"/>
      <c r="Q93" s="112"/>
      <c r="R93" s="112"/>
      <c r="S93" s="112"/>
    </row>
    <row r="94" spans="4:19" s="196" customFormat="1" ht="15" customHeight="1">
      <c r="D94" s="144"/>
      <c r="E94" s="149"/>
      <c r="F94" s="144"/>
      <c r="G94" s="144"/>
      <c r="H94" s="144"/>
      <c r="I94" s="144"/>
      <c r="J94" s="112"/>
      <c r="K94" s="112"/>
      <c r="L94" s="112"/>
      <c r="M94" s="112"/>
      <c r="N94" s="112"/>
      <c r="O94" s="112"/>
      <c r="P94" s="112"/>
      <c r="Q94" s="112"/>
      <c r="R94" s="112"/>
      <c r="S94" s="112"/>
    </row>
    <row r="95" spans="4:19" s="196" customFormat="1" ht="15" customHeight="1">
      <c r="D95" s="144"/>
      <c r="E95" s="149"/>
      <c r="F95" s="144"/>
      <c r="G95" s="144"/>
      <c r="H95" s="144"/>
      <c r="I95" s="144"/>
      <c r="J95" s="112"/>
      <c r="K95" s="112"/>
      <c r="L95" s="112"/>
      <c r="M95" s="112"/>
      <c r="N95" s="112"/>
      <c r="O95" s="112"/>
      <c r="P95" s="112"/>
      <c r="Q95" s="112"/>
      <c r="R95" s="112"/>
      <c r="S95" s="112"/>
    </row>
    <row r="96" spans="4:19" s="196" customFormat="1" ht="15" customHeight="1">
      <c r="D96" s="144"/>
      <c r="E96" s="149"/>
      <c r="F96" s="144"/>
      <c r="G96" s="144"/>
      <c r="H96" s="144"/>
      <c r="I96" s="144"/>
      <c r="J96" s="112"/>
      <c r="K96" s="112"/>
      <c r="L96" s="112"/>
      <c r="M96" s="112"/>
      <c r="N96" s="112"/>
      <c r="O96" s="112"/>
      <c r="P96" s="112"/>
      <c r="Q96" s="112"/>
      <c r="R96" s="112"/>
      <c r="S96" s="112"/>
    </row>
    <row r="97" spans="4:19" s="196" customFormat="1" ht="15" customHeight="1">
      <c r="D97" s="144"/>
      <c r="E97" s="149"/>
      <c r="F97" s="144"/>
      <c r="G97" s="144"/>
      <c r="H97" s="144"/>
      <c r="I97" s="144"/>
      <c r="J97" s="112"/>
      <c r="K97" s="112"/>
      <c r="L97" s="112"/>
      <c r="M97" s="112"/>
      <c r="N97" s="112"/>
      <c r="O97" s="112"/>
      <c r="P97" s="112"/>
      <c r="Q97" s="112"/>
      <c r="R97" s="112"/>
      <c r="S97" s="112"/>
    </row>
    <row r="98" spans="4:19" s="196" customFormat="1" ht="15" customHeight="1">
      <c r="D98" s="144"/>
      <c r="E98" s="149"/>
      <c r="F98" s="144"/>
      <c r="G98" s="144"/>
      <c r="H98" s="144"/>
      <c r="I98" s="144"/>
      <c r="J98" s="112"/>
      <c r="K98" s="112"/>
      <c r="L98" s="112"/>
      <c r="M98" s="112"/>
      <c r="N98" s="112"/>
      <c r="O98" s="112"/>
      <c r="P98" s="112"/>
      <c r="Q98" s="112"/>
      <c r="R98" s="112"/>
      <c r="S98" s="112"/>
    </row>
    <row r="99" spans="4:19" s="196" customFormat="1" ht="15" customHeight="1">
      <c r="D99" s="144"/>
      <c r="E99" s="149"/>
      <c r="F99" s="144"/>
      <c r="G99" s="144"/>
      <c r="H99" s="144"/>
      <c r="I99" s="144"/>
      <c r="J99" s="112"/>
      <c r="K99" s="112"/>
      <c r="L99" s="112"/>
      <c r="M99" s="112"/>
      <c r="N99" s="112"/>
      <c r="O99" s="112"/>
      <c r="P99" s="112"/>
      <c r="Q99" s="112"/>
      <c r="R99" s="112"/>
      <c r="S99" s="112"/>
    </row>
    <row r="100" spans="4:19" s="196" customFormat="1">
      <c r="D100" s="144"/>
      <c r="E100" s="149"/>
      <c r="F100" s="144"/>
      <c r="G100" s="144"/>
      <c r="H100" s="144"/>
      <c r="I100" s="144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</row>
    <row r="101" spans="4:19" s="196" customFormat="1">
      <c r="D101" s="144"/>
      <c r="E101" s="149"/>
      <c r="F101" s="144"/>
      <c r="G101" s="144"/>
      <c r="H101" s="144"/>
      <c r="I101" s="144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</row>
    <row r="102" spans="4:19" s="196" customFormat="1">
      <c r="D102" s="144"/>
      <c r="E102" s="149"/>
      <c r="F102" s="144"/>
      <c r="G102" s="144"/>
      <c r="H102" s="144"/>
      <c r="I102" s="144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</row>
    <row r="103" spans="4:19" s="196" customFormat="1">
      <c r="D103" s="144"/>
      <c r="E103" s="149"/>
      <c r="F103" s="144"/>
      <c r="G103" s="144"/>
      <c r="H103" s="144"/>
      <c r="I103" s="144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</row>
    <row r="104" spans="4:19" s="196" customFormat="1">
      <c r="D104" s="144"/>
      <c r="E104" s="149"/>
      <c r="F104" s="144"/>
      <c r="G104" s="144"/>
      <c r="H104" s="144"/>
      <c r="I104" s="144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</row>
    <row r="105" spans="4:19" s="196" customFormat="1">
      <c r="D105" s="144"/>
      <c r="E105" s="149"/>
      <c r="F105" s="144"/>
      <c r="G105" s="144"/>
      <c r="H105" s="144"/>
      <c r="I105" s="144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</row>
    <row r="106" spans="4:19" s="196" customFormat="1">
      <c r="D106" s="144"/>
      <c r="E106" s="149"/>
      <c r="F106" s="144"/>
      <c r="G106" s="144"/>
      <c r="H106" s="144"/>
      <c r="I106" s="144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</row>
    <row r="107" spans="4:19" s="196" customFormat="1">
      <c r="D107" s="144"/>
      <c r="E107" s="149"/>
      <c r="F107" s="144"/>
      <c r="G107" s="144"/>
      <c r="H107" s="144"/>
      <c r="I107" s="144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</row>
    <row r="108" spans="4:19" s="196" customFormat="1">
      <c r="D108" s="144"/>
      <c r="E108" s="149"/>
      <c r="F108" s="144"/>
      <c r="G108" s="144"/>
      <c r="H108" s="144"/>
      <c r="I108" s="144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</row>
    <row r="109" spans="4:19" s="196" customFormat="1">
      <c r="D109" s="144"/>
      <c r="E109" s="149"/>
      <c r="F109" s="144"/>
      <c r="G109" s="144"/>
      <c r="H109" s="144"/>
      <c r="I109" s="144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</row>
    <row r="110" spans="4:19" s="196" customFormat="1">
      <c r="D110" s="144"/>
      <c r="E110" s="149"/>
      <c r="F110" s="144"/>
      <c r="G110" s="144"/>
      <c r="H110" s="144"/>
      <c r="I110" s="144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</row>
    <row r="111" spans="4:19" s="196" customFormat="1">
      <c r="D111" s="144"/>
      <c r="E111" s="149"/>
      <c r="F111" s="144"/>
      <c r="G111" s="144"/>
      <c r="H111" s="144"/>
      <c r="I111" s="144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</row>
    <row r="112" spans="4:19" s="196" customFormat="1">
      <c r="D112" s="144"/>
      <c r="E112" s="149"/>
      <c r="F112" s="144"/>
      <c r="G112" s="144"/>
      <c r="H112" s="144"/>
      <c r="I112" s="144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</row>
    <row r="113" spans="4:19" s="196" customFormat="1">
      <c r="D113" s="144"/>
      <c r="E113" s="149"/>
      <c r="F113" s="144"/>
      <c r="G113" s="144"/>
      <c r="H113" s="144"/>
      <c r="I113" s="144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</row>
    <row r="114" spans="4:19" s="196" customFormat="1">
      <c r="D114" s="144"/>
      <c r="E114" s="149"/>
      <c r="F114" s="144"/>
      <c r="G114" s="144"/>
      <c r="H114" s="144"/>
      <c r="I114" s="144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</row>
    <row r="115" spans="4:19" s="196" customFormat="1">
      <c r="D115" s="144"/>
      <c r="E115" s="149"/>
      <c r="F115" s="144"/>
      <c r="G115" s="144"/>
      <c r="H115" s="144"/>
      <c r="I115" s="144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</row>
    <row r="116" spans="4:19" s="196" customFormat="1">
      <c r="D116" s="144"/>
      <c r="E116" s="149"/>
      <c r="F116" s="144"/>
      <c r="G116" s="144"/>
      <c r="H116" s="144"/>
      <c r="I116" s="144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</row>
    <row r="117" spans="4:19" s="196" customFormat="1">
      <c r="D117" s="144"/>
      <c r="E117" s="149"/>
      <c r="F117" s="144"/>
      <c r="G117" s="144"/>
      <c r="H117" s="144"/>
      <c r="I117" s="144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</row>
    <row r="147" spans="2:9" ht="12.75" customHeight="1"/>
    <row r="149" spans="2:9" s="106" customFormat="1">
      <c r="B149" s="118"/>
      <c r="C149" s="118"/>
      <c r="D149" s="140"/>
      <c r="E149" s="148"/>
      <c r="F149" s="140"/>
      <c r="G149" s="140"/>
      <c r="H149" s="140"/>
      <c r="I149" s="140"/>
    </row>
    <row r="150" spans="2:9" s="106" customFormat="1">
      <c r="B150" s="118"/>
      <c r="C150" s="118"/>
      <c r="D150" s="140"/>
      <c r="E150" s="148"/>
      <c r="F150" s="140"/>
      <c r="G150" s="140"/>
      <c r="H150" s="140"/>
      <c r="I150" s="140"/>
    </row>
    <row r="151" spans="2:9" s="106" customFormat="1">
      <c r="B151" s="118"/>
      <c r="C151" s="118"/>
      <c r="D151" s="140"/>
      <c r="E151" s="148"/>
      <c r="F151" s="140"/>
      <c r="G151" s="140"/>
      <c r="H151" s="140"/>
      <c r="I151" s="140"/>
    </row>
    <row r="152" spans="2:9" s="106" customFormat="1">
      <c r="B152" s="118"/>
      <c r="C152" s="118"/>
      <c r="D152" s="140"/>
      <c r="E152" s="148"/>
      <c r="F152" s="140"/>
      <c r="G152" s="140"/>
      <c r="H152" s="140"/>
      <c r="I152" s="140"/>
    </row>
    <row r="153" spans="2:9" s="106" customFormat="1">
      <c r="B153" s="118"/>
      <c r="C153" s="118"/>
      <c r="D153" s="140"/>
      <c r="E153" s="148"/>
      <c r="F153" s="140"/>
      <c r="G153" s="140"/>
      <c r="H153" s="140"/>
      <c r="I153" s="140"/>
    </row>
    <row r="154" spans="2:9" s="106" customFormat="1">
      <c r="B154" s="118"/>
      <c r="C154" s="118"/>
      <c r="D154" s="140"/>
      <c r="E154" s="148"/>
      <c r="F154" s="140"/>
      <c r="G154" s="140"/>
      <c r="H154" s="140"/>
      <c r="I154" s="140"/>
    </row>
    <row r="155" spans="2:9" s="106" customFormat="1">
      <c r="B155" s="118"/>
      <c r="C155" s="118"/>
      <c r="D155" s="140"/>
      <c r="E155" s="148"/>
      <c r="F155" s="140"/>
      <c r="G155" s="140"/>
      <c r="H155" s="140"/>
      <c r="I155" s="140"/>
    </row>
    <row r="156" spans="2:9" s="106" customFormat="1">
      <c r="B156" s="118"/>
      <c r="C156" s="118"/>
      <c r="D156" s="140"/>
      <c r="E156" s="148"/>
      <c r="F156" s="140"/>
      <c r="G156" s="140"/>
      <c r="H156" s="140"/>
      <c r="I156" s="140"/>
    </row>
    <row r="157" spans="2:9" s="106" customFormat="1">
      <c r="B157" s="118"/>
      <c r="C157" s="118"/>
      <c r="D157" s="140"/>
      <c r="E157" s="148"/>
      <c r="F157" s="140"/>
      <c r="G157" s="140"/>
      <c r="H157" s="140"/>
      <c r="I157" s="140"/>
    </row>
    <row r="158" spans="2:9" s="106" customFormat="1">
      <c r="B158" s="118"/>
      <c r="C158" s="118"/>
      <c r="D158" s="140"/>
      <c r="E158" s="148"/>
      <c r="F158" s="140"/>
      <c r="G158" s="140"/>
      <c r="H158" s="140"/>
      <c r="I158" s="140"/>
    </row>
    <row r="159" spans="2:9" s="106" customFormat="1">
      <c r="B159" s="118"/>
      <c r="C159" s="118"/>
      <c r="D159" s="140"/>
      <c r="E159" s="148"/>
      <c r="F159" s="140"/>
      <c r="G159" s="140"/>
      <c r="H159" s="140"/>
      <c r="I159" s="140"/>
    </row>
    <row r="160" spans="2:9" s="106" customFormat="1">
      <c r="B160" s="118"/>
      <c r="C160" s="118"/>
      <c r="D160" s="140"/>
      <c r="E160" s="148"/>
      <c r="F160" s="140"/>
      <c r="G160" s="140"/>
      <c r="H160" s="140"/>
      <c r="I160" s="140"/>
    </row>
    <row r="161" spans="2:9" s="106" customFormat="1">
      <c r="B161" s="118"/>
      <c r="C161" s="118"/>
      <c r="D161" s="140"/>
      <c r="E161" s="148"/>
      <c r="F161" s="140"/>
      <c r="G161" s="140"/>
      <c r="H161" s="140"/>
      <c r="I161" s="140"/>
    </row>
    <row r="162" spans="2:9" s="106" customFormat="1">
      <c r="B162" s="118"/>
      <c r="C162" s="118"/>
      <c r="D162" s="140"/>
      <c r="E162" s="148"/>
      <c r="F162" s="140"/>
      <c r="G162" s="140"/>
      <c r="H162" s="140"/>
      <c r="I162" s="140"/>
    </row>
    <row r="163" spans="2:9" s="106" customFormat="1">
      <c r="B163" s="118"/>
      <c r="C163" s="118"/>
      <c r="D163" s="140"/>
      <c r="E163" s="148"/>
      <c r="F163" s="140"/>
      <c r="G163" s="140"/>
      <c r="H163" s="140"/>
      <c r="I163" s="140"/>
    </row>
    <row r="164" spans="2:9" s="106" customFormat="1">
      <c r="B164" s="118"/>
      <c r="C164" s="118"/>
      <c r="D164" s="140"/>
      <c r="E164" s="148"/>
      <c r="F164" s="140"/>
      <c r="G164" s="140"/>
      <c r="H164" s="140"/>
      <c r="I164" s="140"/>
    </row>
    <row r="165" spans="2:9" s="106" customFormat="1">
      <c r="B165" s="118"/>
      <c r="C165" s="118"/>
      <c r="D165" s="140"/>
      <c r="E165" s="148"/>
      <c r="F165" s="140"/>
      <c r="G165" s="140"/>
      <c r="H165" s="140"/>
      <c r="I165" s="140"/>
    </row>
    <row r="166" spans="2:9" s="106" customFormat="1">
      <c r="B166" s="118"/>
      <c r="C166" s="118"/>
      <c r="D166" s="140"/>
      <c r="E166" s="148"/>
      <c r="F166" s="140"/>
      <c r="G166" s="140"/>
      <c r="H166" s="140"/>
      <c r="I166" s="140"/>
    </row>
    <row r="167" spans="2:9" s="106" customFormat="1">
      <c r="B167" s="118"/>
      <c r="C167" s="118"/>
      <c r="D167" s="140"/>
      <c r="E167" s="148"/>
      <c r="F167" s="140"/>
      <c r="G167" s="140"/>
      <c r="H167" s="140"/>
      <c r="I167" s="140"/>
    </row>
    <row r="168" spans="2:9" s="106" customFormat="1">
      <c r="B168" s="118"/>
      <c r="C168" s="118"/>
      <c r="D168" s="140"/>
      <c r="E168" s="148"/>
      <c r="F168" s="140"/>
      <c r="G168" s="140"/>
      <c r="H168" s="140"/>
      <c r="I168" s="140"/>
    </row>
    <row r="169" spans="2:9" s="106" customFormat="1">
      <c r="B169" s="118"/>
      <c r="C169" s="118"/>
      <c r="D169" s="140"/>
      <c r="E169" s="148"/>
      <c r="F169" s="140"/>
      <c r="G169" s="140"/>
      <c r="H169" s="140"/>
      <c r="I169" s="140"/>
    </row>
    <row r="170" spans="2:9" s="106" customFormat="1">
      <c r="B170" s="118"/>
      <c r="C170" s="118"/>
      <c r="D170" s="140"/>
      <c r="E170" s="148"/>
      <c r="F170" s="140"/>
      <c r="G170" s="140"/>
      <c r="H170" s="140"/>
      <c r="I170" s="140"/>
    </row>
    <row r="171" spans="2:9" s="106" customFormat="1">
      <c r="B171" s="118"/>
      <c r="C171" s="118"/>
      <c r="D171" s="140"/>
      <c r="E171" s="148"/>
      <c r="F171" s="140"/>
      <c r="G171" s="140"/>
      <c r="H171" s="140"/>
      <c r="I171" s="140"/>
    </row>
    <row r="172" spans="2:9" s="106" customFormat="1">
      <c r="B172" s="118"/>
      <c r="C172" s="118"/>
      <c r="D172" s="140"/>
      <c r="E172" s="148"/>
      <c r="F172" s="140"/>
      <c r="G172" s="140"/>
      <c r="H172" s="140"/>
      <c r="I172" s="140"/>
    </row>
    <row r="173" spans="2:9" s="106" customFormat="1">
      <c r="B173" s="118"/>
      <c r="C173" s="118"/>
      <c r="D173" s="140"/>
      <c r="E173" s="148"/>
      <c r="F173" s="140"/>
      <c r="G173" s="140"/>
      <c r="H173" s="140"/>
      <c r="I173" s="140"/>
    </row>
    <row r="174" spans="2:9" s="106" customFormat="1">
      <c r="B174" s="118"/>
      <c r="C174" s="118"/>
      <c r="D174" s="140"/>
      <c r="E174" s="148"/>
      <c r="F174" s="140"/>
      <c r="G174" s="140"/>
      <c r="H174" s="140"/>
      <c r="I174" s="140"/>
    </row>
    <row r="175" spans="2:9" s="106" customFormat="1">
      <c r="B175" s="118"/>
      <c r="C175" s="118"/>
      <c r="D175" s="140"/>
      <c r="E175" s="148"/>
      <c r="F175" s="140"/>
      <c r="G175" s="140"/>
      <c r="H175" s="140"/>
      <c r="I175" s="140"/>
    </row>
    <row r="176" spans="2:9" s="106" customFormat="1">
      <c r="B176" s="118"/>
      <c r="C176" s="118"/>
      <c r="D176" s="140"/>
      <c r="E176" s="148"/>
      <c r="F176" s="140"/>
      <c r="G176" s="140"/>
      <c r="H176" s="140"/>
      <c r="I176" s="140"/>
    </row>
    <row r="177" spans="2:9" s="106" customFormat="1">
      <c r="B177" s="118"/>
      <c r="C177" s="118"/>
      <c r="D177" s="140"/>
      <c r="E177" s="148"/>
      <c r="F177" s="140"/>
      <c r="G177" s="140"/>
      <c r="H177" s="140"/>
      <c r="I177" s="140"/>
    </row>
    <row r="178" spans="2:9" s="106" customFormat="1">
      <c r="B178" s="118"/>
      <c r="C178" s="118"/>
      <c r="D178" s="140"/>
      <c r="E178" s="148"/>
      <c r="F178" s="140"/>
      <c r="G178" s="140"/>
      <c r="H178" s="140"/>
      <c r="I178" s="140"/>
    </row>
    <row r="179" spans="2:9" s="106" customFormat="1">
      <c r="B179" s="118"/>
      <c r="C179" s="118"/>
      <c r="D179" s="140"/>
      <c r="E179" s="148"/>
      <c r="F179" s="140"/>
      <c r="G179" s="140"/>
      <c r="H179" s="140"/>
      <c r="I179" s="140"/>
    </row>
    <row r="180" spans="2:9" s="106" customFormat="1">
      <c r="B180" s="118"/>
      <c r="C180" s="118"/>
      <c r="D180" s="140"/>
      <c r="E180" s="148"/>
      <c r="F180" s="140"/>
      <c r="G180" s="140"/>
      <c r="H180" s="140"/>
      <c r="I180" s="140"/>
    </row>
    <row r="181" spans="2:9" s="106" customFormat="1">
      <c r="B181" s="118"/>
      <c r="C181" s="118"/>
      <c r="D181" s="140"/>
      <c r="E181" s="148"/>
      <c r="F181" s="140"/>
      <c r="G181" s="140"/>
      <c r="H181" s="140"/>
      <c r="I181" s="140"/>
    </row>
    <row r="182" spans="2:9" s="106" customFormat="1">
      <c r="B182" s="118"/>
      <c r="C182" s="118"/>
      <c r="D182" s="140"/>
      <c r="E182" s="148"/>
      <c r="F182" s="140"/>
      <c r="G182" s="140"/>
      <c r="H182" s="140"/>
      <c r="I182" s="140"/>
    </row>
    <row r="183" spans="2:9" s="106" customFormat="1">
      <c r="B183" s="118"/>
      <c r="C183" s="118"/>
      <c r="D183" s="140"/>
      <c r="E183" s="148"/>
      <c r="F183" s="140"/>
      <c r="G183" s="140"/>
      <c r="H183" s="140"/>
      <c r="I183" s="140"/>
    </row>
    <row r="184" spans="2:9" s="106" customFormat="1">
      <c r="B184" s="118"/>
      <c r="C184" s="118"/>
      <c r="D184" s="140"/>
      <c r="E184" s="148"/>
      <c r="F184" s="140"/>
      <c r="G184" s="140"/>
      <c r="H184" s="140"/>
      <c r="I184" s="140"/>
    </row>
    <row r="185" spans="2:9" s="106" customFormat="1">
      <c r="B185" s="118"/>
      <c r="C185" s="118"/>
      <c r="D185" s="140"/>
      <c r="E185" s="148"/>
      <c r="F185" s="140"/>
      <c r="G185" s="140"/>
      <c r="H185" s="140"/>
      <c r="I185" s="140"/>
    </row>
    <row r="186" spans="2:9" s="106" customFormat="1">
      <c r="B186" s="118"/>
      <c r="C186" s="118"/>
      <c r="D186" s="140"/>
      <c r="E186" s="148"/>
      <c r="F186" s="140"/>
      <c r="G186" s="140"/>
      <c r="H186" s="140"/>
      <c r="I186" s="140"/>
    </row>
    <row r="202" spans="2:9" s="106" customFormat="1">
      <c r="B202" s="118"/>
      <c r="C202" s="118"/>
      <c r="D202" s="140"/>
      <c r="E202" s="148"/>
      <c r="F202" s="140"/>
      <c r="G202" s="140"/>
      <c r="H202" s="140"/>
      <c r="I202" s="140"/>
    </row>
    <row r="203" spans="2:9" s="106" customFormat="1">
      <c r="B203" s="118"/>
      <c r="C203" s="118"/>
      <c r="D203" s="140"/>
      <c r="E203" s="148"/>
      <c r="F203" s="140"/>
      <c r="G203" s="140"/>
      <c r="H203" s="140"/>
      <c r="I203" s="140"/>
    </row>
    <row r="204" spans="2:9" s="106" customFormat="1">
      <c r="B204" s="118"/>
      <c r="C204" s="118"/>
      <c r="D204" s="140"/>
      <c r="E204" s="148"/>
      <c r="F204" s="140"/>
      <c r="G204" s="140"/>
      <c r="H204" s="140"/>
      <c r="I204" s="140"/>
    </row>
    <row r="205" spans="2:9" s="106" customFormat="1">
      <c r="B205" s="118"/>
      <c r="C205" s="118"/>
      <c r="D205" s="140"/>
      <c r="E205" s="148"/>
      <c r="F205" s="140"/>
      <c r="G205" s="140"/>
      <c r="H205" s="140"/>
      <c r="I205" s="140"/>
    </row>
    <row r="206" spans="2:9" s="106" customFormat="1">
      <c r="B206" s="118"/>
      <c r="C206" s="118"/>
      <c r="D206" s="140"/>
      <c r="E206" s="148"/>
      <c r="F206" s="140"/>
      <c r="G206" s="140"/>
      <c r="H206" s="140"/>
      <c r="I206" s="140"/>
    </row>
    <row r="207" spans="2:9" s="106" customFormat="1">
      <c r="B207" s="118"/>
      <c r="C207" s="118"/>
      <c r="D207" s="140"/>
      <c r="E207" s="148"/>
      <c r="F207" s="140"/>
      <c r="G207" s="140"/>
      <c r="H207" s="140"/>
      <c r="I207" s="140"/>
    </row>
    <row r="208" spans="2:9" s="106" customFormat="1">
      <c r="B208" s="118"/>
      <c r="C208" s="118"/>
      <c r="D208" s="140"/>
      <c r="E208" s="148"/>
      <c r="F208" s="140"/>
      <c r="G208" s="140"/>
      <c r="H208" s="140"/>
      <c r="I208" s="140"/>
    </row>
    <row r="209" spans="2:9" s="106" customFormat="1">
      <c r="B209" s="118"/>
      <c r="C209" s="118"/>
      <c r="D209" s="140"/>
      <c r="E209" s="148"/>
      <c r="F209" s="140"/>
      <c r="G209" s="140"/>
      <c r="H209" s="140"/>
      <c r="I209" s="140"/>
    </row>
    <row r="210" spans="2:9" s="106" customFormat="1">
      <c r="B210" s="118"/>
      <c r="C210" s="118"/>
      <c r="D210" s="140"/>
      <c r="E210" s="148"/>
      <c r="F210" s="140"/>
      <c r="G210" s="140"/>
      <c r="H210" s="140"/>
      <c r="I210" s="140"/>
    </row>
    <row r="211" spans="2:9" s="106" customFormat="1">
      <c r="B211" s="118"/>
      <c r="C211" s="118"/>
      <c r="D211" s="140"/>
      <c r="E211" s="148"/>
      <c r="F211" s="140"/>
      <c r="G211" s="140"/>
      <c r="H211" s="140"/>
      <c r="I211" s="140"/>
    </row>
    <row r="212" spans="2:9" s="106" customFormat="1">
      <c r="B212" s="118"/>
      <c r="C212" s="118"/>
      <c r="D212" s="140"/>
      <c r="E212" s="148"/>
      <c r="F212" s="140"/>
      <c r="G212" s="140"/>
      <c r="H212" s="140"/>
      <c r="I212" s="140"/>
    </row>
    <row r="213" spans="2:9" s="106" customFormat="1">
      <c r="B213" s="118"/>
      <c r="C213" s="118"/>
      <c r="D213" s="140"/>
      <c r="E213" s="148"/>
      <c r="F213" s="140"/>
      <c r="G213" s="140"/>
      <c r="H213" s="140"/>
      <c r="I213" s="140"/>
    </row>
    <row r="214" spans="2:9" s="106" customFormat="1">
      <c r="B214" s="118"/>
      <c r="C214" s="118"/>
      <c r="D214" s="140"/>
      <c r="E214" s="148"/>
      <c r="F214" s="140"/>
      <c r="G214" s="140"/>
      <c r="H214" s="140"/>
      <c r="I214" s="140"/>
    </row>
    <row r="215" spans="2:9" s="106" customFormat="1">
      <c r="B215" s="118"/>
      <c r="C215" s="118"/>
      <c r="D215" s="140"/>
      <c r="E215" s="148"/>
      <c r="F215" s="140"/>
      <c r="G215" s="140"/>
      <c r="H215" s="140"/>
      <c r="I215" s="140"/>
    </row>
    <row r="216" spans="2:9" s="106" customFormat="1">
      <c r="B216" s="118"/>
      <c r="C216" s="118"/>
      <c r="D216" s="140"/>
      <c r="E216" s="148"/>
      <c r="F216" s="140"/>
      <c r="G216" s="140"/>
      <c r="H216" s="140"/>
      <c r="I216" s="140"/>
    </row>
    <row r="217" spans="2:9" s="106" customFormat="1">
      <c r="B217" s="118"/>
      <c r="C217" s="118"/>
      <c r="D217" s="140"/>
      <c r="E217" s="148"/>
      <c r="F217" s="140"/>
      <c r="G217" s="140"/>
      <c r="H217" s="140"/>
      <c r="I217" s="140"/>
    </row>
    <row r="218" spans="2:9" s="106" customFormat="1">
      <c r="B218" s="118"/>
      <c r="C218" s="118"/>
      <c r="D218" s="140"/>
      <c r="E218" s="148"/>
      <c r="F218" s="140"/>
      <c r="G218" s="140"/>
      <c r="H218" s="140"/>
      <c r="I218" s="140"/>
    </row>
    <row r="219" spans="2:9" s="106" customFormat="1">
      <c r="B219" s="118"/>
      <c r="C219" s="118"/>
      <c r="D219" s="140"/>
      <c r="E219" s="148"/>
      <c r="F219" s="140"/>
      <c r="G219" s="140"/>
      <c r="H219" s="140"/>
      <c r="I219" s="140"/>
    </row>
    <row r="220" spans="2:9" s="106" customFormat="1">
      <c r="B220" s="118"/>
      <c r="C220" s="118"/>
      <c r="D220" s="140"/>
      <c r="E220" s="148"/>
      <c r="F220" s="140"/>
      <c r="G220" s="140"/>
      <c r="H220" s="140"/>
      <c r="I220" s="140"/>
    </row>
    <row r="221" spans="2:9" s="106" customFormat="1">
      <c r="B221" s="118"/>
      <c r="C221" s="118"/>
      <c r="D221" s="140"/>
      <c r="E221" s="148"/>
      <c r="F221" s="140"/>
      <c r="G221" s="140"/>
      <c r="H221" s="140"/>
      <c r="I221" s="140"/>
    </row>
    <row r="222" spans="2:9" s="106" customFormat="1">
      <c r="B222" s="118"/>
      <c r="C222" s="118"/>
      <c r="D222" s="140"/>
      <c r="E222" s="148"/>
      <c r="F222" s="140"/>
      <c r="G222" s="140"/>
      <c r="H222" s="140"/>
      <c r="I222" s="140"/>
    </row>
    <row r="223" spans="2:9" s="106" customFormat="1">
      <c r="B223" s="118"/>
      <c r="C223" s="118"/>
      <c r="D223" s="140"/>
      <c r="E223" s="148"/>
      <c r="F223" s="140"/>
      <c r="G223" s="140"/>
      <c r="H223" s="140"/>
      <c r="I223" s="140"/>
    </row>
    <row r="224" spans="2:9" s="106" customFormat="1">
      <c r="B224" s="118"/>
      <c r="C224" s="118"/>
      <c r="D224" s="140"/>
      <c r="E224" s="148"/>
      <c r="F224" s="140"/>
      <c r="G224" s="140"/>
      <c r="H224" s="140"/>
      <c r="I224" s="140"/>
    </row>
    <row r="225" spans="2:9" s="106" customFormat="1">
      <c r="B225" s="118"/>
      <c r="C225" s="118"/>
      <c r="D225" s="140"/>
      <c r="E225" s="148"/>
      <c r="F225" s="140"/>
      <c r="G225" s="140"/>
      <c r="H225" s="140"/>
      <c r="I225" s="140"/>
    </row>
    <row r="226" spans="2:9" s="106" customFormat="1">
      <c r="B226" s="118"/>
      <c r="C226" s="118"/>
      <c r="D226" s="140"/>
      <c r="E226" s="148"/>
      <c r="F226" s="140"/>
      <c r="G226" s="140"/>
      <c r="H226" s="140"/>
      <c r="I226" s="140"/>
    </row>
    <row r="227" spans="2:9" s="106" customFormat="1">
      <c r="B227" s="118"/>
      <c r="C227" s="118"/>
      <c r="D227" s="140"/>
      <c r="E227" s="148"/>
      <c r="F227" s="140"/>
      <c r="G227" s="140"/>
      <c r="H227" s="140"/>
      <c r="I227" s="140"/>
    </row>
    <row r="228" spans="2:9" s="106" customFormat="1">
      <c r="B228" s="118"/>
      <c r="C228" s="118"/>
      <c r="D228" s="140"/>
      <c r="E228" s="148"/>
      <c r="F228" s="140"/>
      <c r="G228" s="140"/>
      <c r="H228" s="140"/>
      <c r="I228" s="140"/>
    </row>
    <row r="229" spans="2:9" s="106" customFormat="1">
      <c r="B229" s="118"/>
      <c r="C229" s="118"/>
      <c r="D229" s="140"/>
      <c r="E229" s="148"/>
      <c r="F229" s="140"/>
      <c r="G229" s="140"/>
      <c r="H229" s="140"/>
      <c r="I229" s="140"/>
    </row>
    <row r="230" spans="2:9" s="106" customFormat="1">
      <c r="B230" s="118"/>
      <c r="C230" s="118"/>
      <c r="D230" s="140"/>
      <c r="E230" s="148"/>
      <c r="F230" s="140"/>
      <c r="G230" s="140"/>
      <c r="H230" s="140"/>
      <c r="I230" s="140"/>
    </row>
    <row r="231" spans="2:9" s="106" customFormat="1">
      <c r="B231" s="118"/>
      <c r="C231" s="118"/>
      <c r="D231" s="140"/>
      <c r="E231" s="148"/>
      <c r="F231" s="140"/>
      <c r="G231" s="140"/>
      <c r="H231" s="140"/>
      <c r="I231" s="140"/>
    </row>
    <row r="232" spans="2:9" s="106" customFormat="1">
      <c r="B232" s="118"/>
      <c r="C232" s="118"/>
      <c r="D232" s="140"/>
      <c r="E232" s="148"/>
      <c r="F232" s="140"/>
      <c r="G232" s="140"/>
      <c r="H232" s="140"/>
      <c r="I232" s="140"/>
    </row>
    <row r="233" spans="2:9" s="106" customFormat="1">
      <c r="B233" s="118"/>
      <c r="C233" s="118"/>
      <c r="D233" s="140"/>
      <c r="E233" s="148"/>
      <c r="F233" s="140"/>
      <c r="G233" s="140"/>
      <c r="H233" s="140"/>
      <c r="I233" s="140"/>
    </row>
    <row r="234" spans="2:9" s="106" customFormat="1">
      <c r="B234" s="118"/>
      <c r="C234" s="118"/>
      <c r="D234" s="140"/>
      <c r="E234" s="148"/>
      <c r="F234" s="140"/>
      <c r="G234" s="140"/>
      <c r="H234" s="140"/>
      <c r="I234" s="140"/>
    </row>
    <row r="235" spans="2:9" s="106" customFormat="1">
      <c r="B235" s="118"/>
      <c r="C235" s="118"/>
      <c r="D235" s="140"/>
      <c r="E235" s="148"/>
      <c r="F235" s="140"/>
      <c r="G235" s="140"/>
      <c r="H235" s="140"/>
      <c r="I235" s="140"/>
    </row>
    <row r="236" spans="2:9" s="106" customFormat="1">
      <c r="B236" s="118"/>
      <c r="C236" s="118"/>
      <c r="D236" s="140"/>
      <c r="E236" s="148"/>
      <c r="F236" s="140"/>
      <c r="G236" s="140"/>
      <c r="H236" s="140"/>
      <c r="I236" s="140"/>
    </row>
    <row r="237" spans="2:9" s="106" customFormat="1">
      <c r="B237" s="118"/>
      <c r="C237" s="118"/>
      <c r="D237" s="140"/>
      <c r="E237" s="148"/>
      <c r="F237" s="140"/>
      <c r="G237" s="140"/>
      <c r="H237" s="140"/>
      <c r="I237" s="140"/>
    </row>
    <row r="238" spans="2:9" s="106" customFormat="1">
      <c r="B238" s="118"/>
      <c r="C238" s="118"/>
      <c r="D238" s="140"/>
      <c r="E238" s="148"/>
      <c r="F238" s="140"/>
      <c r="G238" s="140"/>
      <c r="H238" s="140"/>
      <c r="I238" s="140"/>
    </row>
    <row r="239" spans="2:9" s="106" customFormat="1">
      <c r="B239" s="118"/>
      <c r="C239" s="118"/>
      <c r="D239" s="140"/>
      <c r="E239" s="148"/>
      <c r="F239" s="140"/>
      <c r="G239" s="140"/>
      <c r="H239" s="140"/>
      <c r="I239" s="140"/>
    </row>
    <row r="240" spans="2:9" s="106" customFormat="1">
      <c r="B240" s="118"/>
      <c r="C240" s="118"/>
      <c r="D240" s="140"/>
      <c r="E240" s="148"/>
      <c r="F240" s="140"/>
      <c r="G240" s="140"/>
      <c r="H240" s="140"/>
      <c r="I240" s="140"/>
    </row>
    <row r="241" spans="2:9" s="106" customFormat="1">
      <c r="B241" s="118"/>
      <c r="C241" s="118"/>
      <c r="D241" s="140"/>
      <c r="E241" s="148"/>
      <c r="F241" s="140"/>
      <c r="G241" s="140"/>
      <c r="H241" s="140"/>
      <c r="I241" s="140"/>
    </row>
    <row r="242" spans="2:9" s="106" customFormat="1">
      <c r="B242" s="118"/>
      <c r="C242" s="118"/>
      <c r="D242" s="140"/>
      <c r="E242" s="148"/>
      <c r="F242" s="140"/>
      <c r="G242" s="140"/>
      <c r="H242" s="140"/>
      <c r="I242" s="140"/>
    </row>
    <row r="243" spans="2:9" s="106" customFormat="1">
      <c r="B243" s="118"/>
      <c r="C243" s="118"/>
      <c r="D243" s="140"/>
      <c r="E243" s="148"/>
      <c r="F243" s="140"/>
      <c r="G243" s="140"/>
      <c r="H243" s="140"/>
      <c r="I243" s="140"/>
    </row>
    <row r="244" spans="2:9" s="106" customFormat="1">
      <c r="B244" s="118"/>
      <c r="C244" s="118"/>
      <c r="D244" s="140"/>
      <c r="E244" s="148"/>
      <c r="F244" s="140"/>
      <c r="G244" s="140"/>
      <c r="H244" s="140"/>
      <c r="I244" s="140"/>
    </row>
    <row r="245" spans="2:9" s="106" customFormat="1">
      <c r="B245" s="118"/>
      <c r="C245" s="118"/>
      <c r="D245" s="140"/>
      <c r="E245" s="148"/>
      <c r="F245" s="140"/>
      <c r="G245" s="140"/>
      <c r="H245" s="140"/>
      <c r="I245" s="140"/>
    </row>
    <row r="246" spans="2:9" s="106" customFormat="1">
      <c r="B246" s="118"/>
      <c r="C246" s="118"/>
      <c r="D246" s="140"/>
      <c r="E246" s="148"/>
      <c r="F246" s="140"/>
      <c r="G246" s="140"/>
      <c r="H246" s="140"/>
      <c r="I246" s="140"/>
    </row>
    <row r="247" spans="2:9" s="106" customFormat="1">
      <c r="B247" s="118"/>
      <c r="C247" s="118"/>
      <c r="D247" s="140"/>
      <c r="E247" s="148"/>
      <c r="F247" s="140"/>
      <c r="G247" s="140"/>
      <c r="H247" s="140"/>
      <c r="I247" s="140"/>
    </row>
    <row r="248" spans="2:9" s="106" customFormat="1">
      <c r="B248" s="118"/>
      <c r="C248" s="118"/>
      <c r="D248" s="140"/>
      <c r="E248" s="148"/>
      <c r="F248" s="140"/>
      <c r="G248" s="140"/>
      <c r="H248" s="140"/>
      <c r="I248" s="140"/>
    </row>
    <row r="249" spans="2:9" s="106" customFormat="1">
      <c r="B249" s="118"/>
      <c r="C249" s="118"/>
      <c r="D249" s="140"/>
      <c r="E249" s="148"/>
      <c r="F249" s="140"/>
      <c r="G249" s="140"/>
      <c r="H249" s="140"/>
      <c r="I249" s="140"/>
    </row>
    <row r="250" spans="2:9" s="106" customFormat="1">
      <c r="B250" s="118"/>
      <c r="C250" s="118"/>
      <c r="D250" s="140"/>
      <c r="E250" s="148"/>
      <c r="F250" s="140"/>
      <c r="G250" s="140"/>
      <c r="H250" s="140"/>
      <c r="I250" s="140"/>
    </row>
    <row r="251" spans="2:9" s="106" customFormat="1">
      <c r="B251" s="118"/>
      <c r="C251" s="118"/>
      <c r="D251" s="140"/>
      <c r="E251" s="148"/>
      <c r="F251" s="140"/>
      <c r="G251" s="140"/>
      <c r="H251" s="140"/>
      <c r="I251" s="140"/>
    </row>
    <row r="252" spans="2:9" s="106" customFormat="1">
      <c r="B252" s="118"/>
      <c r="C252" s="118"/>
      <c r="D252" s="140"/>
      <c r="E252" s="148"/>
      <c r="F252" s="140"/>
      <c r="G252" s="140"/>
      <c r="H252" s="140"/>
      <c r="I252" s="140"/>
    </row>
    <row r="253" spans="2:9" s="106" customFormat="1">
      <c r="B253" s="118"/>
      <c r="C253" s="118"/>
      <c r="D253" s="140"/>
      <c r="E253" s="148"/>
      <c r="F253" s="140"/>
      <c r="G253" s="140"/>
      <c r="H253" s="140"/>
      <c r="I253" s="140"/>
    </row>
    <row r="254" spans="2:9" s="106" customFormat="1">
      <c r="B254" s="118"/>
      <c r="C254" s="118"/>
      <c r="D254" s="140"/>
      <c r="E254" s="148"/>
      <c r="F254" s="140"/>
      <c r="G254" s="140"/>
      <c r="H254" s="140"/>
      <c r="I254" s="140"/>
    </row>
    <row r="255" spans="2:9" s="106" customFormat="1">
      <c r="B255" s="118"/>
      <c r="C255" s="118"/>
      <c r="D255" s="140"/>
      <c r="E255" s="148"/>
      <c r="F255" s="140"/>
      <c r="G255" s="140"/>
      <c r="H255" s="140"/>
      <c r="I255" s="140"/>
    </row>
    <row r="256" spans="2:9" s="106" customFormat="1">
      <c r="B256" s="118"/>
      <c r="C256" s="118"/>
      <c r="D256" s="140"/>
      <c r="E256" s="148"/>
      <c r="F256" s="140"/>
      <c r="G256" s="140"/>
      <c r="H256" s="140"/>
      <c r="I256" s="140"/>
    </row>
    <row r="257" spans="2:9" s="106" customFormat="1">
      <c r="B257" s="118"/>
      <c r="C257" s="118"/>
      <c r="D257" s="140"/>
      <c r="E257" s="148"/>
      <c r="F257" s="140"/>
      <c r="G257" s="140"/>
      <c r="H257" s="140"/>
      <c r="I257" s="140"/>
    </row>
    <row r="258" spans="2:9" s="106" customFormat="1">
      <c r="B258" s="118"/>
      <c r="C258" s="118"/>
      <c r="D258" s="140"/>
      <c r="E258" s="148"/>
      <c r="F258" s="140"/>
      <c r="G258" s="140"/>
      <c r="H258" s="140"/>
      <c r="I258" s="140"/>
    </row>
    <row r="259" spans="2:9" s="106" customFormat="1">
      <c r="B259" s="118"/>
      <c r="C259" s="118"/>
      <c r="D259" s="140"/>
      <c r="E259" s="148"/>
      <c r="F259" s="140"/>
      <c r="G259" s="140"/>
      <c r="H259" s="140"/>
      <c r="I259" s="140"/>
    </row>
    <row r="260" spans="2:9" s="106" customFormat="1">
      <c r="B260" s="118"/>
      <c r="C260" s="118"/>
      <c r="D260" s="140"/>
      <c r="E260" s="148"/>
      <c r="F260" s="140"/>
      <c r="G260" s="140"/>
      <c r="H260" s="140"/>
      <c r="I260" s="140"/>
    </row>
    <row r="261" spans="2:9" s="106" customFormat="1">
      <c r="B261" s="118"/>
      <c r="C261" s="118"/>
      <c r="D261" s="140"/>
      <c r="E261" s="148"/>
      <c r="F261" s="140"/>
      <c r="G261" s="140"/>
      <c r="H261" s="140"/>
      <c r="I261" s="140"/>
    </row>
    <row r="262" spans="2:9" s="106" customFormat="1">
      <c r="B262" s="118"/>
      <c r="C262" s="118"/>
      <c r="D262" s="140"/>
      <c r="E262" s="148"/>
      <c r="F262" s="140"/>
      <c r="G262" s="140"/>
      <c r="H262" s="140"/>
      <c r="I262" s="140"/>
    </row>
    <row r="263" spans="2:9" s="106" customFormat="1">
      <c r="B263" s="118"/>
      <c r="C263" s="118"/>
      <c r="D263" s="140"/>
      <c r="E263" s="148"/>
      <c r="F263" s="140"/>
      <c r="G263" s="140"/>
      <c r="H263" s="140"/>
      <c r="I263" s="140"/>
    </row>
    <row r="264" spans="2:9" s="106" customFormat="1">
      <c r="B264" s="118"/>
      <c r="C264" s="118"/>
      <c r="D264" s="140"/>
      <c r="E264" s="148"/>
      <c r="F264" s="140"/>
      <c r="G264" s="140"/>
      <c r="H264" s="140"/>
      <c r="I264" s="140"/>
    </row>
    <row r="265" spans="2:9" s="106" customFormat="1">
      <c r="B265" s="118"/>
      <c r="C265" s="118"/>
      <c r="D265" s="140"/>
      <c r="E265" s="148"/>
      <c r="F265" s="140"/>
      <c r="G265" s="140"/>
      <c r="H265" s="140"/>
      <c r="I265" s="140"/>
    </row>
    <row r="266" spans="2:9" s="106" customFormat="1">
      <c r="B266" s="118"/>
      <c r="C266" s="118"/>
      <c r="D266" s="140"/>
      <c r="E266" s="148"/>
      <c r="F266" s="140"/>
      <c r="G266" s="140"/>
      <c r="H266" s="140"/>
      <c r="I266" s="140"/>
    </row>
    <row r="267" spans="2:9" s="106" customFormat="1">
      <c r="B267" s="118"/>
      <c r="C267" s="118"/>
      <c r="D267" s="140"/>
      <c r="E267" s="148"/>
      <c r="F267" s="140"/>
      <c r="G267" s="140"/>
      <c r="H267" s="140"/>
      <c r="I267" s="140"/>
    </row>
  </sheetData>
  <mergeCells count="8">
    <mergeCell ref="G12:H13"/>
    <mergeCell ref="E12:F13"/>
    <mergeCell ref="L12:M13"/>
    <mergeCell ref="E22:F23"/>
    <mergeCell ref="G22:H23"/>
    <mergeCell ref="L22:M23"/>
    <mergeCell ref="I12:J13"/>
    <mergeCell ref="I22:J23"/>
  </mergeCells>
  <pageMargins left="0.59055118110236227" right="0.43307086614173229" top="0.98425196850393704" bottom="0.47244094488188981" header="0.70866141732283472" footer="0.19685039370078741"/>
  <pageSetup paperSize="9" firstPageNumber="6" orientation="landscape" useFirstPageNumber="1" horizontalDpi="300" verticalDpi="300" r:id="rId1"/>
  <headerFooter alignWithMargins="0">
    <oddHeader>&amp;C&amp;"Calibri,Tučné"&amp;12Shrnutí: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Z292"/>
  <sheetViews>
    <sheetView zoomScaleNormal="100" workbookViewId="0">
      <selection activeCell="C25" sqref="C25"/>
    </sheetView>
  </sheetViews>
  <sheetFormatPr defaultColWidth="11.5703125" defaultRowHeight="12.75"/>
  <cols>
    <col min="1" max="1" width="1.140625" style="4" customWidth="1"/>
    <col min="2" max="2" width="5.85546875" style="1" customWidth="1"/>
    <col min="3" max="3" width="23.28515625" style="132" customWidth="1"/>
    <col min="4" max="4" width="7.85546875" style="67" customWidth="1"/>
    <col min="5" max="5" width="35.7109375" style="67" customWidth="1"/>
    <col min="6" max="6" width="36.140625" style="33" customWidth="1"/>
    <col min="7" max="7" width="7.85546875" style="4" customWidth="1"/>
    <col min="8" max="8" width="6.28515625" style="2" customWidth="1"/>
    <col min="9" max="9" width="8.7109375" style="2" customWidth="1"/>
    <col min="10" max="10" width="5.28515625" style="2" customWidth="1"/>
    <col min="11" max="11" width="8.42578125" style="2" customWidth="1"/>
    <col min="12" max="12" width="8.7109375" style="144" customWidth="1"/>
    <col min="13" max="13" width="8.7109375" style="149" customWidth="1"/>
    <col min="14" max="16" width="8.7109375" style="144" customWidth="1"/>
    <col min="17" max="22" width="10.140625" style="4" customWidth="1"/>
    <col min="23" max="16384" width="11.5703125" style="4"/>
  </cols>
  <sheetData>
    <row r="1" spans="1:26" s="3" customFormat="1" ht="36.4" customHeight="1">
      <c r="A1" s="11"/>
      <c r="B1" s="75" t="s">
        <v>13</v>
      </c>
      <c r="C1" s="135" t="s">
        <v>14</v>
      </c>
      <c r="D1" s="76" t="s">
        <v>32</v>
      </c>
      <c r="E1" s="187" t="s">
        <v>33</v>
      </c>
      <c r="F1" s="189" t="s">
        <v>0</v>
      </c>
      <c r="H1" s="33"/>
      <c r="I1" s="33"/>
      <c r="J1" s="33"/>
      <c r="K1" s="33"/>
      <c r="L1" s="138"/>
      <c r="M1" s="146"/>
      <c r="N1" s="138"/>
      <c r="O1" s="138"/>
      <c r="P1" s="138"/>
      <c r="Q1" s="138"/>
    </row>
    <row r="2" spans="1:26" ht="25.5" customHeight="1">
      <c r="A2" s="26"/>
      <c r="B2" s="78"/>
      <c r="C2" s="116"/>
      <c r="D2" s="79"/>
      <c r="E2" s="188"/>
      <c r="F2" s="82"/>
      <c r="K2" s="29"/>
      <c r="L2" s="139"/>
      <c r="M2" s="147"/>
      <c r="N2" s="139"/>
      <c r="O2" s="139"/>
      <c r="P2" s="139"/>
      <c r="Q2" s="68"/>
      <c r="R2" s="68"/>
      <c r="S2" s="68"/>
      <c r="T2" s="68"/>
      <c r="U2" s="68"/>
      <c r="V2" s="68"/>
      <c r="W2" s="12"/>
      <c r="X2" s="12"/>
      <c r="Y2" s="12"/>
      <c r="Z2" s="12"/>
    </row>
    <row r="3" spans="1:26" ht="9" customHeight="1">
      <c r="A3" s="26"/>
      <c r="B3" s="83"/>
      <c r="C3" s="87"/>
      <c r="D3" s="84"/>
      <c r="E3" s="84"/>
      <c r="F3" s="87"/>
      <c r="K3" s="29"/>
      <c r="L3" s="140"/>
      <c r="M3" s="148"/>
      <c r="N3" s="140"/>
      <c r="O3" s="140"/>
      <c r="P3" s="140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6.5" customHeight="1">
      <c r="A4" s="50"/>
      <c r="B4" s="88" t="s">
        <v>34</v>
      </c>
      <c r="C4" s="133"/>
      <c r="D4" s="89"/>
      <c r="E4" s="89"/>
      <c r="F4" s="90"/>
      <c r="G4" s="74"/>
      <c r="H4" s="25"/>
      <c r="K4" s="29"/>
      <c r="L4" s="140"/>
      <c r="M4" s="148"/>
      <c r="N4" s="140"/>
      <c r="O4" s="140"/>
      <c r="P4" s="140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5" customHeight="1">
      <c r="A5" s="49"/>
      <c r="B5" s="136"/>
      <c r="C5" s="99"/>
      <c r="D5" s="137"/>
      <c r="E5" s="145"/>
      <c r="F5" s="91"/>
      <c r="K5" s="29"/>
      <c r="L5" s="140"/>
      <c r="M5" s="148"/>
      <c r="N5" s="140"/>
      <c r="O5" s="140"/>
      <c r="P5" s="140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5" customHeight="1">
      <c r="A6" s="49"/>
      <c r="B6" s="151"/>
      <c r="C6" s="115"/>
      <c r="D6" s="137"/>
      <c r="E6" s="145"/>
      <c r="F6" s="91"/>
      <c r="K6" s="29"/>
      <c r="L6" s="140"/>
      <c r="M6" s="148"/>
      <c r="N6" s="140"/>
      <c r="O6" s="140"/>
      <c r="P6" s="140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5" customHeight="1">
      <c r="A7" s="49"/>
      <c r="B7" s="151"/>
      <c r="C7" s="115"/>
      <c r="D7" s="137"/>
      <c r="E7" s="145"/>
      <c r="F7" s="91"/>
      <c r="K7" s="29"/>
      <c r="L7" s="140"/>
      <c r="M7" s="148"/>
      <c r="N7" s="140"/>
      <c r="O7" s="140"/>
      <c r="P7" s="140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15" customHeight="1">
      <c r="A8" s="49"/>
      <c r="B8" s="151"/>
      <c r="C8" s="115"/>
      <c r="D8" s="137"/>
      <c r="E8" s="145"/>
      <c r="F8" s="91"/>
      <c r="K8" s="29"/>
      <c r="L8" s="140"/>
      <c r="M8" s="148"/>
      <c r="N8" s="140"/>
      <c r="O8" s="140"/>
      <c r="P8" s="140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5" customHeight="1">
      <c r="A9" s="49"/>
      <c r="B9" s="150"/>
      <c r="C9" s="115"/>
      <c r="D9" s="137"/>
      <c r="E9" s="145"/>
      <c r="F9" s="91"/>
      <c r="K9" s="29"/>
      <c r="L9" s="140"/>
      <c r="M9" s="148"/>
      <c r="N9" s="140"/>
      <c r="O9" s="140"/>
      <c r="P9" s="140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16.5" customHeight="1">
      <c r="A10" s="50"/>
      <c r="B10" s="92" t="s">
        <v>35</v>
      </c>
      <c r="C10" s="117"/>
      <c r="D10" s="152">
        <f>SUM(D5:D9)</f>
        <v>0</v>
      </c>
      <c r="E10" s="152"/>
      <c r="F10" s="93"/>
      <c r="G10" s="12"/>
      <c r="H10" s="51"/>
      <c r="K10" s="69"/>
      <c r="L10" s="141"/>
      <c r="M10" s="141"/>
      <c r="N10" s="141"/>
      <c r="O10" s="141"/>
      <c r="P10" s="141"/>
      <c r="Q10" s="70"/>
      <c r="R10" s="70"/>
      <c r="S10" s="70"/>
      <c r="T10" s="70"/>
      <c r="U10" s="70"/>
      <c r="V10" s="70"/>
      <c r="W10" s="12"/>
      <c r="X10" s="12"/>
      <c r="Y10" s="12"/>
      <c r="Z10" s="12"/>
    </row>
    <row r="11" spans="1:26" ht="15" customHeight="1">
      <c r="B11" s="94"/>
      <c r="C11" s="98"/>
      <c r="D11" s="95"/>
      <c r="E11" s="191"/>
      <c r="F11" s="98"/>
      <c r="H11" s="51"/>
      <c r="K11" s="29"/>
      <c r="L11" s="140"/>
      <c r="M11" s="148"/>
      <c r="N11" s="140"/>
      <c r="O11" s="140"/>
      <c r="P11" s="140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15" customHeight="1">
      <c r="B12" s="190" t="s">
        <v>36</v>
      </c>
      <c r="C12" s="98"/>
      <c r="D12" s="95">
        <f>D5+D6+D7</f>
        <v>0</v>
      </c>
      <c r="E12" s="192"/>
      <c r="F12" s="98"/>
      <c r="H12" s="51"/>
      <c r="K12" s="29"/>
      <c r="L12" s="140"/>
      <c r="M12" s="148"/>
      <c r="N12" s="140"/>
      <c r="O12" s="140"/>
      <c r="P12" s="140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15" customHeight="1">
      <c r="B13" s="94"/>
      <c r="C13" s="98"/>
      <c r="D13" s="95">
        <f>D8</f>
        <v>0</v>
      </c>
      <c r="E13" s="192"/>
      <c r="F13" s="98"/>
      <c r="H13" s="51"/>
      <c r="K13" s="29"/>
      <c r="L13" s="140"/>
      <c r="M13" s="148"/>
      <c r="N13" s="140"/>
      <c r="O13" s="140"/>
      <c r="P13" s="140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15" customHeight="1">
      <c r="B14" s="94"/>
      <c r="C14" s="98"/>
      <c r="D14" s="95">
        <f>D9</f>
        <v>0</v>
      </c>
      <c r="E14" s="192"/>
      <c r="F14" s="98"/>
      <c r="H14" s="51"/>
      <c r="K14" s="29"/>
      <c r="L14" s="140"/>
      <c r="M14" s="148"/>
      <c r="N14" s="140"/>
      <c r="O14" s="140"/>
      <c r="P14" s="140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5" customHeight="1">
      <c r="B15" s="94"/>
      <c r="C15" s="98"/>
      <c r="D15" s="95"/>
      <c r="E15" s="191"/>
      <c r="F15" s="98"/>
      <c r="H15" s="51"/>
      <c r="K15" s="29"/>
      <c r="L15" s="140"/>
      <c r="M15" s="148"/>
      <c r="N15" s="140"/>
      <c r="O15" s="140"/>
      <c r="P15" s="140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5" customHeight="1">
      <c r="B16" s="94"/>
      <c r="C16" s="98"/>
      <c r="D16" s="95"/>
      <c r="E16" s="191"/>
      <c r="F16" s="98"/>
      <c r="H16" s="51"/>
      <c r="K16" s="29"/>
      <c r="L16" s="140"/>
      <c r="M16" s="148"/>
      <c r="N16" s="140"/>
      <c r="O16" s="140"/>
      <c r="P16" s="140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5" customHeight="1">
      <c r="B17" s="94"/>
      <c r="C17" s="98"/>
      <c r="D17" s="95"/>
      <c r="E17" s="271"/>
      <c r="F17" s="98"/>
      <c r="H17" s="51"/>
      <c r="K17" s="29"/>
      <c r="L17" s="140"/>
      <c r="M17" s="148"/>
      <c r="N17" s="140"/>
      <c r="O17" s="140"/>
      <c r="P17" s="140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25.5" customHeight="1">
      <c r="A18" s="179"/>
      <c r="B18" s="180"/>
      <c r="C18" s="181"/>
      <c r="D18" s="182"/>
      <c r="E18" s="273" t="s">
        <v>81</v>
      </c>
      <c r="F18" s="183"/>
      <c r="G18" s="74"/>
      <c r="H18" s="51"/>
      <c r="K18" s="29"/>
      <c r="L18" s="140"/>
      <c r="M18" s="148"/>
      <c r="N18" s="140"/>
      <c r="O18" s="140"/>
      <c r="P18" s="140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15" customHeight="1">
      <c r="A19" s="179"/>
      <c r="B19" s="177"/>
      <c r="C19" s="178"/>
      <c r="D19" s="182"/>
      <c r="E19" s="272"/>
      <c r="F19" s="183"/>
      <c r="G19" s="74"/>
      <c r="H19" s="51"/>
      <c r="K19" s="29"/>
      <c r="L19" s="140"/>
      <c r="M19" s="140"/>
      <c r="N19" s="140"/>
      <c r="O19" s="140"/>
      <c r="P19" s="140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15" customHeight="1">
      <c r="A20" s="179"/>
      <c r="B20" s="177"/>
      <c r="C20" s="178"/>
      <c r="D20" s="182"/>
      <c r="E20" s="182"/>
      <c r="F20" s="183"/>
      <c r="G20" s="74"/>
      <c r="H20" s="51"/>
      <c r="K20" s="29"/>
      <c r="L20" s="140"/>
      <c r="M20" s="140"/>
      <c r="N20" s="140"/>
      <c r="O20" s="140"/>
      <c r="P20" s="140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5" customHeight="1">
      <c r="A21" s="179"/>
      <c r="B21" s="177"/>
      <c r="C21" s="178"/>
      <c r="D21" s="182"/>
      <c r="E21" s="182"/>
      <c r="F21" s="183"/>
      <c r="G21" s="74"/>
      <c r="H21" s="51"/>
      <c r="K21" s="29"/>
      <c r="L21" s="140"/>
      <c r="M21" s="140"/>
      <c r="N21" s="140"/>
      <c r="O21" s="140"/>
      <c r="P21" s="140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15" customHeight="1">
      <c r="A22" s="179"/>
      <c r="B22" s="177"/>
      <c r="C22" s="178"/>
      <c r="D22" s="182"/>
      <c r="E22" s="182"/>
      <c r="F22" s="183"/>
      <c r="G22" s="74"/>
      <c r="H22" s="51"/>
      <c r="K22" s="29"/>
      <c r="L22" s="140"/>
      <c r="M22" s="140"/>
      <c r="N22" s="140"/>
      <c r="O22" s="140"/>
      <c r="P22" s="140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15" customHeight="1">
      <c r="A23" s="179"/>
      <c r="B23" s="177"/>
      <c r="C23" s="178"/>
      <c r="D23" s="182"/>
      <c r="E23" s="182"/>
      <c r="F23" s="183"/>
      <c r="G23" s="74"/>
      <c r="H23" s="51"/>
      <c r="K23" s="29"/>
      <c r="L23" s="140"/>
      <c r="M23" s="140"/>
      <c r="N23" s="140"/>
      <c r="O23" s="140"/>
      <c r="P23" s="140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5" customHeight="1">
      <c r="A24" s="74"/>
      <c r="B24" s="180"/>
      <c r="C24" s="181"/>
      <c r="D24" s="184"/>
      <c r="E24" s="184"/>
      <c r="F24" s="177"/>
      <c r="G24" s="74"/>
      <c r="K24" s="69"/>
      <c r="L24" s="141"/>
      <c r="M24" s="141"/>
      <c r="N24" s="141"/>
      <c r="O24" s="141"/>
      <c r="P24" s="141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5" customHeight="1">
      <c r="A25" s="74"/>
      <c r="B25" s="180"/>
      <c r="C25" s="181"/>
      <c r="D25" s="185"/>
      <c r="E25" s="185"/>
      <c r="F25" s="186"/>
      <c r="G25" s="74"/>
      <c r="I25" s="53"/>
      <c r="J25" s="53"/>
      <c r="K25" s="63"/>
      <c r="L25" s="142"/>
      <c r="M25" s="148"/>
      <c r="N25" s="142"/>
      <c r="O25" s="142"/>
      <c r="P25" s="142"/>
      <c r="Q25" s="71"/>
      <c r="R25" s="71"/>
      <c r="S25" s="71"/>
      <c r="T25" s="71"/>
      <c r="U25" s="71"/>
      <c r="V25" s="71"/>
      <c r="W25" s="12"/>
      <c r="X25" s="12"/>
      <c r="Y25" s="12"/>
      <c r="Z25" s="12"/>
    </row>
    <row r="26" spans="1:26" ht="15" customHeight="1">
      <c r="B26" s="107"/>
      <c r="C26" s="119"/>
      <c r="D26" s="108"/>
      <c r="E26" s="108"/>
      <c r="F26" s="110"/>
      <c r="I26" s="53"/>
      <c r="J26" s="53"/>
      <c r="K26" s="63"/>
      <c r="L26" s="142"/>
      <c r="M26" s="148"/>
      <c r="N26" s="142"/>
      <c r="O26" s="142"/>
      <c r="P26" s="142"/>
      <c r="Q26" s="71"/>
      <c r="R26" s="71"/>
      <c r="S26" s="71"/>
      <c r="T26" s="71"/>
      <c r="U26" s="71"/>
      <c r="V26" s="71"/>
      <c r="W26" s="12"/>
      <c r="X26" s="12"/>
      <c r="Y26" s="12"/>
      <c r="Z26" s="12"/>
    </row>
    <row r="27" spans="1:26" ht="15" customHeight="1">
      <c r="B27" s="107"/>
      <c r="C27" s="119"/>
      <c r="D27" s="108"/>
      <c r="E27" s="108"/>
      <c r="F27" s="110"/>
      <c r="I27" s="53"/>
      <c r="J27" s="53"/>
      <c r="K27" s="63"/>
      <c r="L27" s="142"/>
      <c r="M27" s="148"/>
      <c r="N27" s="142"/>
      <c r="O27" s="142"/>
      <c r="P27" s="142"/>
      <c r="Q27" s="71"/>
      <c r="R27" s="71"/>
      <c r="S27" s="71"/>
      <c r="T27" s="71"/>
      <c r="U27" s="71"/>
      <c r="V27" s="71"/>
      <c r="W27" s="12"/>
      <c r="X27" s="12"/>
      <c r="Y27" s="12"/>
      <c r="Z27" s="12"/>
    </row>
    <row r="28" spans="1:26" ht="15" customHeight="1">
      <c r="B28" s="107"/>
      <c r="C28" s="119"/>
      <c r="D28" s="108"/>
      <c r="E28" s="108"/>
      <c r="F28" s="110"/>
      <c r="I28" s="53"/>
      <c r="J28" s="53"/>
      <c r="K28" s="63"/>
      <c r="L28" s="142"/>
      <c r="M28" s="148"/>
      <c r="N28" s="142"/>
      <c r="O28" s="142"/>
      <c r="P28" s="142"/>
      <c r="Q28" s="71"/>
      <c r="R28" s="71"/>
      <c r="S28" s="71"/>
      <c r="T28" s="71"/>
      <c r="U28" s="71"/>
      <c r="V28" s="71"/>
      <c r="W28" s="12"/>
      <c r="X28" s="12"/>
      <c r="Y28" s="12"/>
      <c r="Z28" s="12"/>
    </row>
    <row r="29" spans="1:26" ht="15" customHeight="1">
      <c r="B29" s="107"/>
      <c r="C29" s="119"/>
      <c r="D29" s="108"/>
      <c r="E29" s="108"/>
      <c r="F29" s="110"/>
      <c r="I29" s="53"/>
      <c r="J29" s="53"/>
      <c r="K29" s="63"/>
      <c r="L29" s="142"/>
      <c r="M29" s="148"/>
      <c r="N29" s="142"/>
      <c r="O29" s="142"/>
      <c r="P29" s="142"/>
      <c r="Q29" s="71"/>
      <c r="R29" s="71"/>
      <c r="S29" s="71"/>
      <c r="T29" s="71"/>
      <c r="U29" s="71"/>
      <c r="V29" s="71"/>
      <c r="W29" s="12"/>
      <c r="X29" s="12"/>
      <c r="Y29" s="12"/>
      <c r="Z29" s="12"/>
    </row>
    <row r="30" spans="1:26" ht="15" customHeight="1">
      <c r="B30" s="107"/>
      <c r="C30" s="119"/>
      <c r="D30" s="108"/>
      <c r="E30" s="108"/>
      <c r="F30" s="110"/>
      <c r="I30" s="53"/>
      <c r="J30" s="53"/>
      <c r="K30" s="63"/>
      <c r="L30" s="142"/>
      <c r="M30" s="148"/>
      <c r="N30" s="142"/>
      <c r="O30" s="142"/>
      <c r="P30" s="142"/>
      <c r="Q30" s="71"/>
      <c r="R30" s="71"/>
      <c r="S30" s="71"/>
      <c r="T30" s="71"/>
      <c r="U30" s="71"/>
      <c r="V30" s="71"/>
      <c r="W30" s="12"/>
      <c r="X30" s="12"/>
      <c r="Y30" s="12"/>
      <c r="Z30" s="12"/>
    </row>
    <row r="31" spans="1:26" ht="15" customHeight="1">
      <c r="B31" s="107"/>
      <c r="C31" s="119"/>
      <c r="D31" s="108"/>
      <c r="E31" s="108"/>
      <c r="F31" s="110"/>
      <c r="I31" s="53"/>
      <c r="J31" s="53"/>
      <c r="K31" s="63"/>
      <c r="L31" s="142"/>
      <c r="M31" s="148"/>
      <c r="N31" s="142"/>
      <c r="O31" s="142"/>
      <c r="P31" s="142"/>
      <c r="Q31" s="71"/>
      <c r="R31" s="71"/>
      <c r="S31" s="71"/>
      <c r="T31" s="71"/>
      <c r="U31" s="71"/>
      <c r="V31" s="71"/>
      <c r="W31" s="12"/>
      <c r="X31" s="12"/>
      <c r="Y31" s="12"/>
      <c r="Z31" s="12"/>
    </row>
    <row r="32" spans="1:26" ht="15" customHeight="1">
      <c r="B32" s="107"/>
      <c r="C32" s="119"/>
      <c r="D32" s="108"/>
      <c r="E32" s="108"/>
      <c r="F32" s="110"/>
      <c r="I32" s="53"/>
      <c r="J32" s="53"/>
      <c r="K32" s="63"/>
      <c r="L32" s="142"/>
      <c r="M32" s="148"/>
      <c r="N32" s="142"/>
      <c r="O32" s="142"/>
      <c r="P32" s="142"/>
      <c r="Q32" s="71"/>
      <c r="R32" s="71"/>
      <c r="S32" s="71"/>
      <c r="T32" s="71"/>
      <c r="U32" s="71"/>
      <c r="V32" s="71"/>
      <c r="W32" s="12"/>
      <c r="X32" s="12"/>
      <c r="Y32" s="12"/>
      <c r="Z32" s="12"/>
    </row>
    <row r="33" spans="2:26" ht="15" customHeight="1">
      <c r="B33" s="107"/>
      <c r="C33" s="119"/>
      <c r="D33" s="108"/>
      <c r="E33" s="108"/>
      <c r="F33" s="110"/>
      <c r="I33" s="53"/>
      <c r="J33" s="53"/>
      <c r="K33" s="63"/>
      <c r="L33" s="142"/>
      <c r="M33" s="148"/>
      <c r="N33" s="142"/>
      <c r="O33" s="142"/>
      <c r="P33" s="142"/>
      <c r="Q33" s="71"/>
      <c r="R33" s="71"/>
      <c r="S33" s="71"/>
      <c r="T33" s="71"/>
      <c r="U33" s="71"/>
      <c r="V33" s="71"/>
      <c r="W33" s="12"/>
      <c r="X33" s="12"/>
      <c r="Y33" s="12"/>
      <c r="Z33" s="12"/>
    </row>
    <row r="34" spans="2:26" ht="15" customHeight="1">
      <c r="B34" s="107"/>
      <c r="C34" s="119"/>
      <c r="D34" s="108"/>
      <c r="E34" s="108"/>
      <c r="F34" s="110"/>
      <c r="I34" s="53"/>
      <c r="J34" s="53"/>
      <c r="K34" s="63"/>
      <c r="L34" s="142"/>
      <c r="M34" s="148"/>
      <c r="N34" s="142"/>
      <c r="O34" s="142"/>
      <c r="P34" s="142"/>
      <c r="Q34" s="71"/>
      <c r="R34" s="71"/>
      <c r="S34" s="71"/>
      <c r="T34" s="71"/>
      <c r="U34" s="71"/>
      <c r="V34" s="71"/>
      <c r="W34" s="12"/>
      <c r="X34" s="12"/>
      <c r="Y34" s="12"/>
      <c r="Z34" s="12"/>
    </row>
    <row r="35" spans="2:26" ht="15" customHeight="1">
      <c r="B35" s="107"/>
      <c r="C35" s="119"/>
      <c r="D35" s="108"/>
      <c r="E35" s="108"/>
      <c r="F35" s="110"/>
      <c r="I35" s="53"/>
      <c r="J35" s="53"/>
      <c r="K35" s="63"/>
      <c r="L35" s="142"/>
      <c r="M35" s="148"/>
      <c r="N35" s="142"/>
      <c r="O35" s="142"/>
      <c r="P35" s="142"/>
      <c r="Q35" s="71"/>
      <c r="R35" s="71"/>
      <c r="S35" s="71"/>
      <c r="T35" s="71"/>
      <c r="U35" s="71"/>
      <c r="V35" s="71"/>
      <c r="W35" s="12"/>
      <c r="X35" s="12"/>
      <c r="Y35" s="12"/>
      <c r="Z35" s="12"/>
    </row>
    <row r="36" spans="2:26" ht="15" customHeight="1">
      <c r="B36" s="107"/>
      <c r="C36" s="119"/>
      <c r="D36" s="108"/>
      <c r="E36" s="108"/>
      <c r="F36" s="110"/>
      <c r="I36" s="53"/>
      <c r="J36" s="53"/>
      <c r="K36" s="63"/>
      <c r="L36" s="142"/>
      <c r="M36" s="148"/>
      <c r="N36" s="142"/>
      <c r="O36" s="142"/>
      <c r="P36" s="142"/>
      <c r="Q36" s="71"/>
      <c r="R36" s="71"/>
      <c r="S36" s="71"/>
      <c r="T36" s="71"/>
      <c r="U36" s="71"/>
      <c r="V36" s="71"/>
      <c r="W36" s="12"/>
      <c r="X36" s="12"/>
      <c r="Y36" s="12"/>
      <c r="Z36" s="12"/>
    </row>
    <row r="37" spans="2:26" ht="15" customHeight="1">
      <c r="B37" s="107"/>
      <c r="C37" s="119"/>
      <c r="D37" s="108"/>
      <c r="E37" s="108"/>
      <c r="F37" s="110"/>
      <c r="I37" s="53"/>
      <c r="J37" s="53"/>
      <c r="K37" s="63"/>
      <c r="L37" s="142"/>
      <c r="M37" s="148"/>
      <c r="N37" s="142"/>
      <c r="O37" s="142"/>
      <c r="P37" s="142"/>
      <c r="Q37" s="71"/>
      <c r="R37" s="71"/>
      <c r="S37" s="71"/>
      <c r="T37" s="71"/>
      <c r="U37" s="71"/>
      <c r="V37" s="71"/>
      <c r="W37" s="12"/>
      <c r="X37" s="12"/>
      <c r="Y37" s="12"/>
      <c r="Z37" s="12"/>
    </row>
    <row r="38" spans="2:26" ht="15" customHeight="1">
      <c r="B38" s="107"/>
      <c r="C38" s="119"/>
      <c r="D38" s="108"/>
      <c r="E38" s="108"/>
      <c r="F38" s="110"/>
      <c r="I38" s="53"/>
      <c r="J38" s="53"/>
      <c r="K38" s="63"/>
      <c r="L38" s="142"/>
      <c r="M38" s="148"/>
      <c r="N38" s="142"/>
      <c r="O38" s="142"/>
      <c r="P38" s="142"/>
      <c r="Q38" s="71"/>
      <c r="R38" s="71"/>
      <c r="S38" s="71"/>
      <c r="T38" s="71"/>
      <c r="U38" s="71"/>
      <c r="V38" s="71"/>
      <c r="W38" s="12"/>
      <c r="X38" s="12"/>
      <c r="Y38" s="12"/>
      <c r="Z38" s="12"/>
    </row>
    <row r="39" spans="2:26" ht="15" customHeight="1">
      <c r="B39" s="107"/>
      <c r="C39" s="119"/>
      <c r="D39" s="108"/>
      <c r="E39" s="108"/>
      <c r="F39" s="110"/>
      <c r="I39" s="53"/>
      <c r="J39" s="53"/>
      <c r="K39" s="63"/>
      <c r="L39" s="142"/>
      <c r="M39" s="148"/>
      <c r="N39" s="142"/>
      <c r="O39" s="142"/>
      <c r="P39" s="142"/>
      <c r="Q39" s="71"/>
      <c r="R39" s="71"/>
      <c r="S39" s="71"/>
      <c r="T39" s="71"/>
      <c r="U39" s="71"/>
      <c r="V39" s="71"/>
      <c r="W39" s="12"/>
      <c r="X39" s="12"/>
      <c r="Y39" s="12"/>
      <c r="Z39" s="12"/>
    </row>
    <row r="40" spans="2:26" ht="15" customHeight="1">
      <c r="B40" s="107"/>
      <c r="C40" s="119"/>
      <c r="D40" s="108"/>
      <c r="E40" s="108"/>
      <c r="F40" s="110"/>
      <c r="I40" s="53"/>
      <c r="J40" s="53"/>
      <c r="K40" s="63"/>
      <c r="L40" s="142"/>
      <c r="M40" s="148"/>
      <c r="N40" s="142"/>
      <c r="O40" s="142"/>
      <c r="P40" s="142"/>
      <c r="Q40" s="71"/>
      <c r="R40" s="71"/>
      <c r="S40" s="71"/>
      <c r="T40" s="71"/>
      <c r="U40" s="71"/>
      <c r="V40" s="71"/>
      <c r="W40" s="12"/>
      <c r="X40" s="12"/>
      <c r="Y40" s="12"/>
      <c r="Z40" s="12"/>
    </row>
    <row r="41" spans="2:26" ht="15" customHeight="1">
      <c r="B41" s="107"/>
      <c r="C41" s="119"/>
      <c r="D41" s="108"/>
      <c r="E41" s="108"/>
      <c r="F41" s="110"/>
      <c r="I41" s="53"/>
      <c r="J41" s="53"/>
      <c r="K41" s="63"/>
      <c r="L41" s="142"/>
      <c r="M41" s="148"/>
      <c r="N41" s="142"/>
      <c r="O41" s="142"/>
      <c r="P41" s="142"/>
      <c r="Q41" s="71"/>
      <c r="R41" s="71"/>
      <c r="S41" s="71"/>
      <c r="T41" s="71"/>
      <c r="U41" s="71"/>
      <c r="V41" s="71"/>
      <c r="W41" s="12"/>
      <c r="X41" s="12"/>
      <c r="Y41" s="12"/>
      <c r="Z41" s="12"/>
    </row>
    <row r="42" spans="2:26" ht="15" customHeight="1">
      <c r="B42" s="107"/>
      <c r="C42" s="119"/>
      <c r="D42" s="108"/>
      <c r="E42" s="108"/>
      <c r="F42" s="110"/>
      <c r="I42" s="53"/>
      <c r="J42" s="53"/>
      <c r="K42" s="63"/>
      <c r="L42" s="142"/>
      <c r="M42" s="148"/>
      <c r="N42" s="142"/>
      <c r="O42" s="142"/>
      <c r="P42" s="142"/>
      <c r="Q42" s="71"/>
      <c r="R42" s="71"/>
      <c r="S42" s="71"/>
      <c r="T42" s="71"/>
      <c r="U42" s="71"/>
      <c r="V42" s="71"/>
      <c r="W42" s="12"/>
      <c r="X42" s="12"/>
      <c r="Y42" s="12"/>
      <c r="Z42" s="12"/>
    </row>
    <row r="43" spans="2:26" ht="15" customHeight="1">
      <c r="B43" s="107"/>
      <c r="C43" s="119"/>
      <c r="D43" s="108"/>
      <c r="E43" s="108"/>
      <c r="F43" s="110"/>
      <c r="I43" s="53"/>
      <c r="J43" s="53"/>
      <c r="K43" s="63"/>
      <c r="L43" s="142"/>
      <c r="M43" s="148"/>
      <c r="N43" s="142"/>
      <c r="O43" s="142"/>
      <c r="P43" s="142"/>
      <c r="Q43" s="71"/>
      <c r="R43" s="71"/>
      <c r="S43" s="71"/>
      <c r="T43" s="71"/>
      <c r="U43" s="71"/>
      <c r="V43" s="71"/>
      <c r="W43" s="12"/>
      <c r="X43" s="12"/>
      <c r="Y43" s="12"/>
      <c r="Z43" s="12"/>
    </row>
    <row r="44" spans="2:26" ht="15" customHeight="1">
      <c r="B44" s="107"/>
      <c r="C44" s="119"/>
      <c r="D44" s="108"/>
      <c r="E44" s="108"/>
      <c r="F44" s="110"/>
      <c r="I44" s="53"/>
      <c r="J44" s="53"/>
      <c r="K44" s="63"/>
      <c r="L44" s="142"/>
      <c r="M44" s="148"/>
      <c r="N44" s="142"/>
      <c r="O44" s="142"/>
      <c r="P44" s="142"/>
      <c r="Q44" s="71"/>
      <c r="R44" s="71"/>
      <c r="S44" s="71"/>
      <c r="T44" s="71"/>
      <c r="U44" s="71"/>
      <c r="V44" s="71"/>
      <c r="W44" s="12"/>
      <c r="X44" s="12"/>
      <c r="Y44" s="12"/>
      <c r="Z44" s="12"/>
    </row>
    <row r="45" spans="2:26" ht="15" customHeight="1">
      <c r="B45" s="107"/>
      <c r="C45" s="119"/>
      <c r="D45" s="111"/>
      <c r="E45" s="111"/>
      <c r="F45" s="112"/>
      <c r="K45" s="72"/>
      <c r="L45" s="143"/>
      <c r="M45" s="148"/>
      <c r="N45" s="143"/>
      <c r="O45" s="143"/>
      <c r="P45" s="143"/>
      <c r="Q45" s="73"/>
      <c r="R45" s="73"/>
      <c r="S45" s="73"/>
      <c r="T45" s="73"/>
      <c r="U45" s="73"/>
      <c r="V45" s="73"/>
      <c r="W45" s="12"/>
      <c r="X45" s="12"/>
      <c r="Y45" s="12"/>
      <c r="Z45" s="12"/>
    </row>
    <row r="46" spans="2:26" ht="15" customHeight="1">
      <c r="B46" s="113"/>
      <c r="C46" s="120"/>
      <c r="D46" s="114"/>
      <c r="E46" s="114"/>
      <c r="F46" s="113"/>
      <c r="K46" s="72"/>
      <c r="L46" s="143"/>
      <c r="M46" s="148"/>
      <c r="N46" s="143"/>
      <c r="O46" s="143"/>
      <c r="P46" s="143"/>
      <c r="Q46" s="73"/>
      <c r="R46" s="73"/>
      <c r="S46" s="73"/>
      <c r="T46" s="73"/>
      <c r="U46" s="73"/>
      <c r="V46" s="73"/>
      <c r="W46" s="12"/>
      <c r="X46" s="12"/>
      <c r="Y46" s="12"/>
      <c r="Z46" s="12"/>
    </row>
    <row r="47" spans="2:26" ht="15" customHeight="1">
      <c r="B47" s="113"/>
      <c r="C47" s="120"/>
      <c r="D47" s="114"/>
      <c r="E47" s="114"/>
      <c r="F47" s="113"/>
      <c r="K47" s="29"/>
      <c r="L47" s="140"/>
      <c r="M47" s="148"/>
      <c r="N47" s="140"/>
      <c r="O47" s="140"/>
      <c r="P47" s="140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2:26" ht="15" customHeight="1">
      <c r="B48" s="113"/>
      <c r="C48" s="120"/>
      <c r="D48" s="114"/>
      <c r="E48" s="114"/>
      <c r="F48" s="113"/>
      <c r="K48" s="29"/>
      <c r="L48" s="140"/>
      <c r="M48" s="148"/>
      <c r="N48" s="140"/>
      <c r="O48" s="140"/>
      <c r="P48" s="140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2:26" ht="15" customHeight="1">
      <c r="B49" s="113"/>
      <c r="C49" s="120"/>
      <c r="D49" s="114"/>
      <c r="E49" s="114"/>
      <c r="F49" s="113"/>
      <c r="K49" s="29"/>
      <c r="L49" s="140"/>
      <c r="M49" s="148"/>
      <c r="N49" s="140"/>
      <c r="O49" s="140"/>
      <c r="P49" s="140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2:26" ht="15" customHeight="1">
      <c r="B50" s="113"/>
      <c r="C50" s="120"/>
      <c r="D50" s="114"/>
      <c r="E50" s="114"/>
      <c r="F50" s="113"/>
      <c r="K50" s="29"/>
      <c r="L50" s="140"/>
      <c r="M50" s="148"/>
      <c r="N50" s="140"/>
      <c r="O50" s="140"/>
      <c r="P50" s="140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2:26" ht="15" customHeight="1">
      <c r="B51" s="113"/>
      <c r="C51" s="120"/>
      <c r="D51" s="114"/>
      <c r="E51" s="114"/>
      <c r="F51" s="113"/>
      <c r="K51" s="29"/>
      <c r="L51" s="140"/>
      <c r="M51" s="148"/>
      <c r="N51" s="140"/>
      <c r="O51" s="140"/>
      <c r="P51" s="140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2:26" ht="15" customHeight="1">
      <c r="B52" s="113"/>
      <c r="C52" s="120"/>
      <c r="D52" s="114"/>
      <c r="E52" s="114"/>
      <c r="F52" s="113"/>
    </row>
    <row r="53" spans="2:26" ht="15" customHeight="1">
      <c r="B53" s="113"/>
      <c r="C53" s="120"/>
      <c r="D53" s="114"/>
      <c r="E53" s="114"/>
      <c r="F53" s="113"/>
    </row>
    <row r="54" spans="2:26" ht="15" customHeight="1">
      <c r="B54" s="113"/>
      <c r="C54" s="120"/>
      <c r="D54" s="114"/>
      <c r="E54" s="114"/>
      <c r="F54" s="113"/>
    </row>
    <row r="55" spans="2:26" ht="15" customHeight="1">
      <c r="B55" s="113"/>
      <c r="C55" s="120"/>
      <c r="D55" s="114"/>
      <c r="E55" s="114"/>
      <c r="F55" s="113"/>
    </row>
    <row r="56" spans="2:26" ht="15" customHeight="1">
      <c r="B56" s="113"/>
      <c r="C56" s="120"/>
      <c r="D56" s="114"/>
      <c r="E56" s="114"/>
      <c r="F56" s="113"/>
    </row>
    <row r="57" spans="2:26" ht="15" customHeight="1">
      <c r="B57" s="113"/>
      <c r="C57" s="120"/>
      <c r="D57" s="114"/>
      <c r="E57" s="114"/>
      <c r="F57" s="113"/>
    </row>
    <row r="58" spans="2:26" ht="15" customHeight="1">
      <c r="B58" s="113"/>
      <c r="C58" s="120"/>
      <c r="D58" s="114"/>
      <c r="E58" s="114"/>
      <c r="F58" s="113"/>
    </row>
    <row r="59" spans="2:26" ht="15" customHeight="1">
      <c r="B59" s="113"/>
      <c r="C59" s="120"/>
      <c r="D59" s="114"/>
      <c r="E59" s="114"/>
      <c r="F59" s="113"/>
    </row>
    <row r="60" spans="2:26" ht="15" customHeight="1">
      <c r="B60" s="113"/>
      <c r="C60" s="120"/>
      <c r="D60" s="114"/>
      <c r="E60" s="114"/>
      <c r="F60" s="113"/>
    </row>
    <row r="61" spans="2:26" ht="15" customHeight="1">
      <c r="B61" s="113"/>
      <c r="C61" s="120"/>
      <c r="D61" s="114"/>
      <c r="E61" s="114"/>
      <c r="F61" s="113"/>
    </row>
    <row r="62" spans="2:26" ht="15" customHeight="1">
      <c r="B62" s="113"/>
      <c r="C62" s="120"/>
      <c r="D62" s="114"/>
      <c r="E62" s="114"/>
      <c r="F62" s="113"/>
    </row>
    <row r="63" spans="2:26" ht="15" customHeight="1">
      <c r="B63" s="113"/>
      <c r="C63" s="120"/>
      <c r="D63" s="114"/>
      <c r="E63" s="114"/>
      <c r="F63" s="113"/>
    </row>
    <row r="64" spans="2:26" ht="15" customHeight="1">
      <c r="B64" s="113"/>
      <c r="C64" s="120"/>
      <c r="D64" s="114"/>
      <c r="E64" s="114"/>
      <c r="F64" s="113"/>
    </row>
    <row r="65" spans="2:6" ht="15" customHeight="1">
      <c r="B65" s="4"/>
      <c r="C65" s="2"/>
      <c r="D65" s="54"/>
      <c r="E65" s="54"/>
      <c r="F65" s="4"/>
    </row>
    <row r="66" spans="2:6" ht="15" customHeight="1">
      <c r="B66" s="4"/>
      <c r="C66" s="2"/>
      <c r="D66" s="54"/>
      <c r="E66" s="54"/>
      <c r="F66" s="4"/>
    </row>
    <row r="67" spans="2:6" ht="15" customHeight="1">
      <c r="B67" s="4"/>
      <c r="C67" s="2"/>
      <c r="D67" s="54"/>
      <c r="E67" s="54"/>
      <c r="F67" s="4"/>
    </row>
    <row r="68" spans="2:6" ht="15" customHeight="1">
      <c r="B68" s="4"/>
      <c r="C68" s="2"/>
      <c r="D68" s="54"/>
      <c r="E68" s="54"/>
      <c r="F68" s="4"/>
    </row>
    <row r="69" spans="2:6" ht="15" customHeight="1">
      <c r="B69" s="4"/>
      <c r="C69" s="2"/>
      <c r="D69" s="54"/>
      <c r="E69" s="54"/>
      <c r="F69" s="4"/>
    </row>
    <row r="70" spans="2:6" ht="15" customHeight="1">
      <c r="B70" s="4"/>
      <c r="C70" s="2"/>
      <c r="D70" s="54"/>
      <c r="E70" s="54"/>
      <c r="F70" s="4"/>
    </row>
    <row r="71" spans="2:6" ht="15" customHeight="1">
      <c r="B71" s="4"/>
      <c r="C71" s="2"/>
      <c r="D71" s="54"/>
      <c r="E71" s="54"/>
      <c r="F71" s="4"/>
    </row>
    <row r="72" spans="2:6" ht="15" customHeight="1">
      <c r="B72" s="4"/>
      <c r="C72" s="2"/>
      <c r="D72" s="54"/>
      <c r="E72" s="54"/>
      <c r="F72" s="4"/>
    </row>
    <row r="73" spans="2:6" ht="15" customHeight="1">
      <c r="B73" s="4"/>
      <c r="C73" s="2"/>
      <c r="D73" s="54"/>
      <c r="E73" s="54"/>
      <c r="F73" s="4"/>
    </row>
    <row r="74" spans="2:6" ht="15" customHeight="1">
      <c r="B74" s="4"/>
      <c r="C74" s="2"/>
      <c r="D74" s="54"/>
      <c r="E74" s="54"/>
      <c r="F74" s="4"/>
    </row>
    <row r="75" spans="2:6" ht="15" customHeight="1">
      <c r="B75" s="4"/>
      <c r="C75" s="2"/>
      <c r="D75" s="54"/>
      <c r="E75" s="54"/>
      <c r="F75" s="4"/>
    </row>
    <row r="76" spans="2:6" ht="15" customHeight="1">
      <c r="B76" s="4"/>
      <c r="C76" s="2"/>
      <c r="D76" s="54"/>
      <c r="E76" s="54"/>
      <c r="F76" s="4"/>
    </row>
    <row r="77" spans="2:6" ht="15" customHeight="1">
      <c r="B77" s="5"/>
      <c r="C77" s="121"/>
      <c r="D77" s="56"/>
      <c r="E77" s="56"/>
      <c r="F77" s="10"/>
    </row>
    <row r="78" spans="2:6" ht="15" customHeight="1">
      <c r="B78" s="4"/>
      <c r="C78" s="2"/>
      <c r="D78" s="54"/>
      <c r="E78" s="54"/>
      <c r="F78" s="4"/>
    </row>
    <row r="79" spans="2:6" ht="15" customHeight="1">
      <c r="B79" s="4"/>
      <c r="C79" s="2"/>
      <c r="D79" s="54"/>
      <c r="E79" s="54"/>
      <c r="F79" s="4"/>
    </row>
    <row r="80" spans="2:6" ht="15" customHeight="1">
      <c r="B80" s="4"/>
      <c r="C80" s="2"/>
      <c r="D80" s="54"/>
      <c r="E80" s="54"/>
      <c r="F80" s="4"/>
    </row>
    <row r="81" spans="2:6" ht="15" customHeight="1">
      <c r="B81" s="4"/>
      <c r="C81" s="2"/>
      <c r="D81" s="54"/>
      <c r="E81" s="54"/>
      <c r="F81" s="4"/>
    </row>
    <row r="82" spans="2:6" ht="15" customHeight="1">
      <c r="B82" s="4"/>
      <c r="C82" s="2"/>
      <c r="D82" s="54"/>
      <c r="E82" s="54"/>
      <c r="F82" s="4"/>
    </row>
    <row r="83" spans="2:6" ht="15" customHeight="1">
      <c r="B83" s="4"/>
      <c r="C83" s="2"/>
      <c r="D83" s="54"/>
      <c r="E83" s="54"/>
      <c r="F83" s="4"/>
    </row>
    <row r="84" spans="2:6" ht="15" customHeight="1">
      <c r="B84" s="4"/>
      <c r="C84" s="2"/>
      <c r="D84" s="54"/>
      <c r="E84" s="54"/>
      <c r="F84" s="4"/>
    </row>
    <row r="85" spans="2:6" ht="15" customHeight="1">
      <c r="B85" s="4"/>
      <c r="C85" s="2"/>
      <c r="D85" s="54"/>
      <c r="E85" s="54"/>
      <c r="F85" s="4"/>
    </row>
    <row r="86" spans="2:6" ht="15" customHeight="1">
      <c r="B86" s="4"/>
      <c r="C86" s="2"/>
      <c r="D86" s="54"/>
      <c r="E86" s="54"/>
      <c r="F86" s="4"/>
    </row>
    <row r="87" spans="2:6" ht="15" customHeight="1">
      <c r="B87" s="4"/>
      <c r="C87" s="2"/>
      <c r="D87" s="54"/>
      <c r="E87" s="54"/>
      <c r="F87" s="4"/>
    </row>
    <row r="88" spans="2:6" ht="15" customHeight="1">
      <c r="B88" s="4"/>
      <c r="C88" s="2"/>
      <c r="D88" s="54"/>
      <c r="E88" s="54"/>
      <c r="F88" s="4"/>
    </row>
    <row r="89" spans="2:6" ht="15" customHeight="1">
      <c r="B89" s="4"/>
      <c r="C89" s="2"/>
      <c r="D89" s="54"/>
      <c r="E89" s="54"/>
      <c r="F89" s="4"/>
    </row>
    <row r="90" spans="2:6" ht="15" customHeight="1">
      <c r="B90" s="4"/>
      <c r="C90" s="2"/>
      <c r="D90" s="54"/>
      <c r="E90" s="54"/>
      <c r="F90" s="4"/>
    </row>
    <row r="91" spans="2:6" ht="15" customHeight="1">
      <c r="B91" s="4"/>
      <c r="C91" s="2"/>
      <c r="D91" s="54"/>
      <c r="E91" s="54"/>
      <c r="F91" s="4"/>
    </row>
    <row r="92" spans="2:6" ht="15" customHeight="1">
      <c r="B92" s="4"/>
      <c r="C92" s="2"/>
      <c r="D92" s="54"/>
      <c r="E92" s="54"/>
      <c r="F92" s="4"/>
    </row>
    <row r="93" spans="2:6" ht="15" customHeight="1">
      <c r="B93" s="4"/>
      <c r="C93" s="2"/>
      <c r="D93" s="54"/>
      <c r="E93" s="54"/>
      <c r="F93" s="4"/>
    </row>
    <row r="94" spans="2:6" ht="15" customHeight="1">
      <c r="B94" s="4"/>
      <c r="C94" s="2"/>
      <c r="D94" s="54"/>
      <c r="E94" s="54"/>
      <c r="F94" s="4"/>
    </row>
    <row r="95" spans="2:6" ht="15" customHeight="1">
      <c r="B95" s="4"/>
      <c r="C95" s="2"/>
      <c r="D95" s="54"/>
      <c r="E95" s="54"/>
      <c r="F95" s="4"/>
    </row>
    <row r="96" spans="2:6" ht="15" customHeight="1">
      <c r="B96" s="4"/>
      <c r="C96" s="2"/>
      <c r="D96" s="54"/>
      <c r="E96" s="54"/>
      <c r="F96" s="4"/>
    </row>
    <row r="97" spans="1:26" ht="15" customHeight="1">
      <c r="B97" s="4"/>
      <c r="C97" s="2"/>
      <c r="D97" s="54"/>
      <c r="E97" s="54"/>
      <c r="F97" s="4"/>
    </row>
    <row r="98" spans="1:26" ht="15" customHeight="1">
      <c r="B98" s="4"/>
      <c r="C98" s="2"/>
      <c r="D98" s="54"/>
      <c r="E98" s="54"/>
      <c r="F98" s="4"/>
    </row>
    <row r="99" spans="1:26" ht="15" customHeight="1">
      <c r="B99" s="4"/>
      <c r="C99" s="2"/>
      <c r="D99" s="54"/>
      <c r="E99" s="54"/>
      <c r="F99" s="4"/>
    </row>
    <row r="100" spans="1:26" s="6" customFormat="1" ht="15" customHeight="1">
      <c r="C100" s="52"/>
      <c r="D100" s="57"/>
      <c r="E100" s="57"/>
      <c r="H100" s="52"/>
      <c r="I100" s="52"/>
      <c r="J100" s="52"/>
      <c r="K100" s="52"/>
      <c r="L100" s="144"/>
      <c r="M100" s="149"/>
      <c r="N100" s="144"/>
      <c r="O100" s="144"/>
      <c r="P100" s="144"/>
    </row>
    <row r="101" spans="1:26" ht="15" customHeight="1">
      <c r="B101" s="4"/>
      <c r="C101" s="2"/>
      <c r="D101" s="54"/>
      <c r="E101" s="54"/>
      <c r="F101" s="4"/>
    </row>
    <row r="102" spans="1:26" ht="15" customHeight="1">
      <c r="B102" s="4"/>
      <c r="C102" s="2"/>
      <c r="D102" s="54"/>
      <c r="E102" s="54"/>
      <c r="F102" s="4"/>
    </row>
    <row r="103" spans="1:26" ht="15" customHeight="1">
      <c r="B103" s="4"/>
      <c r="C103" s="2"/>
      <c r="D103" s="54"/>
      <c r="E103" s="54"/>
      <c r="F103" s="4"/>
    </row>
    <row r="104" spans="1:26" ht="15" customHeight="1">
      <c r="B104" s="4"/>
      <c r="C104" s="2"/>
      <c r="D104" s="54"/>
      <c r="E104" s="54"/>
      <c r="F104" s="4"/>
    </row>
    <row r="105" spans="1:26" ht="15" customHeight="1">
      <c r="B105" s="4"/>
      <c r="C105" s="2"/>
      <c r="D105" s="54"/>
      <c r="E105" s="54"/>
      <c r="F105" s="4"/>
    </row>
    <row r="106" spans="1:26" ht="15" customHeight="1">
      <c r="B106" s="4"/>
      <c r="C106" s="2"/>
      <c r="D106" s="54"/>
      <c r="E106" s="54"/>
      <c r="F106" s="4"/>
    </row>
    <row r="107" spans="1:26" s="2" customFormat="1" ht="15" customHeight="1">
      <c r="A107" s="4"/>
      <c r="B107" s="9"/>
      <c r="C107" s="122"/>
      <c r="D107" s="55"/>
      <c r="E107" s="55"/>
      <c r="F107" s="20"/>
      <c r="G107" s="4"/>
      <c r="L107" s="144"/>
      <c r="M107" s="149"/>
      <c r="N107" s="144"/>
      <c r="O107" s="144"/>
      <c r="P107" s="14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s="2" customFormat="1" ht="15" customHeight="1">
      <c r="A108" s="4"/>
      <c r="B108" s="26"/>
      <c r="C108" s="25"/>
      <c r="D108" s="58"/>
      <c r="E108" s="58"/>
      <c r="F108" s="25"/>
      <c r="G108" s="26"/>
      <c r="L108" s="144"/>
      <c r="M108" s="149"/>
      <c r="N108" s="144"/>
      <c r="O108" s="144"/>
      <c r="P108" s="14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s="2" customFormat="1" ht="15" customHeight="1">
      <c r="A109" s="4"/>
      <c r="B109" s="9"/>
      <c r="C109" s="122"/>
      <c r="D109" s="59"/>
      <c r="E109" s="59"/>
      <c r="F109" s="8"/>
      <c r="G109" s="26"/>
      <c r="L109" s="144"/>
      <c r="M109" s="149"/>
      <c r="N109" s="144"/>
      <c r="O109" s="144"/>
      <c r="P109" s="14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s="2" customFormat="1" ht="15" customHeight="1">
      <c r="A110" s="4"/>
      <c r="B110" s="18"/>
      <c r="C110" s="123"/>
      <c r="D110" s="60"/>
      <c r="E110" s="60"/>
      <c r="F110" s="15"/>
      <c r="G110" s="26"/>
      <c r="L110" s="144"/>
      <c r="M110" s="149"/>
      <c r="N110" s="144"/>
      <c r="O110" s="144"/>
      <c r="P110" s="14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s="2" customFormat="1" ht="15" customHeight="1">
      <c r="A111" s="4"/>
      <c r="B111" s="27"/>
      <c r="C111" s="124"/>
      <c r="D111" s="61"/>
      <c r="E111" s="61"/>
      <c r="F111" s="28"/>
      <c r="G111" s="26"/>
      <c r="L111" s="144"/>
      <c r="M111" s="149"/>
      <c r="N111" s="144"/>
      <c r="O111" s="144"/>
      <c r="P111" s="14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s="2" customFormat="1" ht="15" customHeight="1">
      <c r="A112" s="4"/>
      <c r="B112" s="17"/>
      <c r="C112" s="125"/>
      <c r="D112" s="62"/>
      <c r="E112" s="62"/>
      <c r="F112" s="16"/>
      <c r="G112" s="26"/>
      <c r="L112" s="144"/>
      <c r="M112" s="149"/>
      <c r="N112" s="144"/>
      <c r="O112" s="144"/>
      <c r="P112" s="14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s="2" customFormat="1" ht="15" customHeight="1">
      <c r="A113" s="4"/>
      <c r="B113" s="17"/>
      <c r="C113" s="125"/>
      <c r="D113" s="62"/>
      <c r="E113" s="62"/>
      <c r="F113" s="16"/>
      <c r="G113" s="26"/>
      <c r="L113" s="144"/>
      <c r="M113" s="149"/>
      <c r="N113" s="144"/>
      <c r="O113" s="144"/>
      <c r="P113" s="14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s="2" customFormat="1" ht="15" customHeight="1">
      <c r="A114" s="4"/>
      <c r="B114" s="18"/>
      <c r="C114" s="123"/>
      <c r="D114" s="60"/>
      <c r="E114" s="60"/>
      <c r="F114" s="15"/>
      <c r="G114" s="26"/>
      <c r="L114" s="144"/>
      <c r="M114" s="149"/>
      <c r="N114" s="144"/>
      <c r="O114" s="144"/>
      <c r="P114" s="14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s="2" customFormat="1" ht="15" customHeight="1">
      <c r="A115" s="4"/>
      <c r="B115" s="18"/>
      <c r="C115" s="123"/>
      <c r="D115" s="60"/>
      <c r="E115" s="60"/>
      <c r="F115" s="15"/>
      <c r="G115" s="26"/>
      <c r="L115" s="144"/>
      <c r="M115" s="149"/>
      <c r="N115" s="144"/>
      <c r="O115" s="144"/>
      <c r="P115" s="14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s="2" customFormat="1" ht="15" customHeight="1">
      <c r="A116" s="4"/>
      <c r="B116" s="18"/>
      <c r="C116" s="123"/>
      <c r="D116" s="60"/>
      <c r="E116" s="60"/>
      <c r="F116" s="15"/>
      <c r="G116" s="26"/>
      <c r="L116" s="144"/>
      <c r="M116" s="149"/>
      <c r="N116" s="144"/>
      <c r="O116" s="144"/>
      <c r="P116" s="14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s="2" customFormat="1" ht="15" customHeight="1">
      <c r="A117" s="4"/>
      <c r="B117" s="18"/>
      <c r="C117" s="123"/>
      <c r="D117" s="60"/>
      <c r="E117" s="60"/>
      <c r="F117" s="15"/>
      <c r="G117" s="26"/>
      <c r="L117" s="144"/>
      <c r="M117" s="149"/>
      <c r="N117" s="144"/>
      <c r="O117" s="144"/>
      <c r="P117" s="14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s="2" customFormat="1" ht="15" customHeight="1">
      <c r="A118" s="4"/>
      <c r="B118" s="14"/>
      <c r="C118" s="126"/>
      <c r="D118" s="60"/>
      <c r="E118" s="60"/>
      <c r="F118" s="15"/>
      <c r="G118" s="26"/>
      <c r="L118" s="144"/>
      <c r="M118" s="149"/>
      <c r="N118" s="144"/>
      <c r="O118" s="144"/>
      <c r="P118" s="14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s="2" customFormat="1" ht="15" customHeight="1">
      <c r="A119" s="4"/>
      <c r="B119" s="26"/>
      <c r="C119" s="25"/>
      <c r="D119" s="58"/>
      <c r="E119" s="58"/>
      <c r="F119" s="25"/>
      <c r="G119" s="26"/>
      <c r="L119" s="144"/>
      <c r="M119" s="149"/>
      <c r="N119" s="144"/>
      <c r="O119" s="144"/>
      <c r="P119" s="14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s="2" customFormat="1" ht="15" customHeight="1">
      <c r="A120" s="4"/>
      <c r="B120" s="26"/>
      <c r="C120" s="25"/>
      <c r="D120" s="58"/>
      <c r="E120" s="58"/>
      <c r="F120" s="25"/>
      <c r="G120" s="26"/>
      <c r="L120" s="144"/>
      <c r="M120" s="149"/>
      <c r="N120" s="144"/>
      <c r="O120" s="144"/>
      <c r="P120" s="14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s="2" customFormat="1">
      <c r="A121" s="4"/>
      <c r="B121" s="26"/>
      <c r="C121" s="25"/>
      <c r="D121" s="58"/>
      <c r="E121" s="58"/>
      <c r="F121" s="25"/>
      <c r="G121" s="26"/>
      <c r="L121" s="144"/>
      <c r="M121" s="149"/>
      <c r="N121" s="144"/>
      <c r="O121" s="144"/>
      <c r="P121" s="14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s="2" customFormat="1">
      <c r="A122" s="4"/>
      <c r="B122" s="26"/>
      <c r="C122" s="25"/>
      <c r="D122" s="58"/>
      <c r="E122" s="58"/>
      <c r="F122" s="25"/>
      <c r="G122" s="26"/>
      <c r="L122" s="144"/>
      <c r="M122" s="149"/>
      <c r="N122" s="144"/>
      <c r="O122" s="144"/>
      <c r="P122" s="14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s="2" customFormat="1">
      <c r="A123" s="4"/>
      <c r="B123" s="26"/>
      <c r="C123" s="25"/>
      <c r="D123" s="58"/>
      <c r="E123" s="58"/>
      <c r="F123" s="25"/>
      <c r="G123" s="26"/>
      <c r="L123" s="144"/>
      <c r="M123" s="149"/>
      <c r="N123" s="144"/>
      <c r="O123" s="144"/>
      <c r="P123" s="14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s="2" customFormat="1">
      <c r="A124" s="4"/>
      <c r="B124" s="4"/>
      <c r="D124" s="51"/>
      <c r="E124" s="51"/>
      <c r="G124" s="4"/>
      <c r="L124" s="144"/>
      <c r="M124" s="149"/>
      <c r="N124" s="144"/>
      <c r="O124" s="144"/>
      <c r="P124" s="14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s="2" customFormat="1">
      <c r="A125" s="4"/>
      <c r="B125" s="4"/>
      <c r="D125" s="51"/>
      <c r="E125" s="51"/>
      <c r="G125" s="4"/>
      <c r="L125" s="144"/>
      <c r="M125" s="149"/>
      <c r="N125" s="144"/>
      <c r="O125" s="144"/>
      <c r="P125" s="14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s="2" customFormat="1">
      <c r="A126" s="4"/>
      <c r="B126" s="4"/>
      <c r="D126" s="51"/>
      <c r="E126" s="51"/>
      <c r="G126" s="4"/>
      <c r="L126" s="144"/>
      <c r="M126" s="149"/>
      <c r="N126" s="144"/>
      <c r="O126" s="144"/>
      <c r="P126" s="14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s="2" customFormat="1">
      <c r="A127" s="4"/>
      <c r="B127" s="4"/>
      <c r="D127" s="51"/>
      <c r="E127" s="51"/>
      <c r="G127" s="4"/>
      <c r="L127" s="144"/>
      <c r="M127" s="149"/>
      <c r="N127" s="144"/>
      <c r="O127" s="144"/>
      <c r="P127" s="14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s="2" customFormat="1">
      <c r="A128" s="4"/>
      <c r="B128" s="4"/>
      <c r="D128" s="51"/>
      <c r="E128" s="51"/>
      <c r="G128" s="4"/>
      <c r="L128" s="144"/>
      <c r="M128" s="149"/>
      <c r="N128" s="144"/>
      <c r="O128" s="144"/>
      <c r="P128" s="14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s="2" customFormat="1">
      <c r="A129" s="4"/>
      <c r="B129" s="4"/>
      <c r="D129" s="51"/>
      <c r="E129" s="51"/>
      <c r="G129" s="4"/>
      <c r="L129" s="144"/>
      <c r="M129" s="149"/>
      <c r="N129" s="144"/>
      <c r="O129" s="144"/>
      <c r="P129" s="14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s="2" customFormat="1">
      <c r="A130" s="4"/>
      <c r="B130" s="4"/>
      <c r="D130" s="51"/>
      <c r="E130" s="51"/>
      <c r="G130" s="4"/>
      <c r="L130" s="144"/>
      <c r="M130" s="149"/>
      <c r="N130" s="144"/>
      <c r="O130" s="144"/>
      <c r="P130" s="14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s="2" customFormat="1">
      <c r="A131" s="4"/>
      <c r="B131" s="4"/>
      <c r="D131" s="51"/>
      <c r="E131" s="51"/>
      <c r="G131" s="4"/>
      <c r="L131" s="144"/>
      <c r="M131" s="149"/>
      <c r="N131" s="144"/>
      <c r="O131" s="144"/>
      <c r="P131" s="14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s="2" customFormat="1">
      <c r="A132" s="4"/>
      <c r="B132" s="4"/>
      <c r="D132" s="51"/>
      <c r="E132" s="51"/>
      <c r="G132" s="4"/>
      <c r="L132" s="144"/>
      <c r="M132" s="149"/>
      <c r="N132" s="144"/>
      <c r="O132" s="144"/>
      <c r="P132" s="14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s="2" customFormat="1">
      <c r="A133" s="4"/>
      <c r="B133" s="4"/>
      <c r="D133" s="51"/>
      <c r="E133" s="51"/>
      <c r="G133" s="4"/>
      <c r="L133" s="144"/>
      <c r="M133" s="149"/>
      <c r="N133" s="144"/>
      <c r="O133" s="144"/>
      <c r="P133" s="14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s="2" customFormat="1">
      <c r="A134" s="4"/>
      <c r="B134" s="4"/>
      <c r="D134" s="51"/>
      <c r="E134" s="51"/>
      <c r="G134" s="4"/>
      <c r="L134" s="144"/>
      <c r="M134" s="149"/>
      <c r="N134" s="144"/>
      <c r="O134" s="144"/>
      <c r="P134" s="14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s="2" customFormat="1">
      <c r="A135" s="4"/>
      <c r="B135" s="4"/>
      <c r="D135" s="51"/>
      <c r="E135" s="51"/>
      <c r="G135" s="4"/>
      <c r="L135" s="144"/>
      <c r="M135" s="149"/>
      <c r="N135" s="144"/>
      <c r="O135" s="144"/>
      <c r="P135" s="14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s="2" customFormat="1">
      <c r="A136" s="4"/>
      <c r="B136" s="4"/>
      <c r="D136" s="51"/>
      <c r="E136" s="51"/>
      <c r="G136" s="4"/>
      <c r="L136" s="144"/>
      <c r="M136" s="149"/>
      <c r="N136" s="144"/>
      <c r="O136" s="144"/>
      <c r="P136" s="14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s="2" customFormat="1">
      <c r="A137" s="4"/>
      <c r="B137" s="4"/>
      <c r="D137" s="51"/>
      <c r="E137" s="51"/>
      <c r="G137" s="4"/>
      <c r="L137" s="144"/>
      <c r="M137" s="149"/>
      <c r="N137" s="144"/>
      <c r="O137" s="144"/>
      <c r="P137" s="14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s="2" customFormat="1">
      <c r="A138" s="4"/>
      <c r="B138" s="4"/>
      <c r="D138" s="51"/>
      <c r="E138" s="51"/>
      <c r="G138" s="4"/>
      <c r="L138" s="144"/>
      <c r="M138" s="149"/>
      <c r="N138" s="144"/>
      <c r="O138" s="144"/>
      <c r="P138" s="14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>
      <c r="B139" s="4"/>
      <c r="C139" s="2"/>
      <c r="D139" s="51"/>
      <c r="E139" s="51"/>
      <c r="F139" s="2"/>
    </row>
    <row r="140" spans="1:26">
      <c r="B140" s="4"/>
      <c r="C140" s="2"/>
      <c r="D140" s="51"/>
      <c r="E140" s="51"/>
      <c r="F140" s="2"/>
    </row>
    <row r="141" spans="1:26">
      <c r="B141" s="4"/>
      <c r="C141" s="2"/>
      <c r="D141" s="51"/>
      <c r="E141" s="51"/>
      <c r="F141" s="2"/>
    </row>
    <row r="142" spans="1:26">
      <c r="B142" s="4"/>
      <c r="C142" s="2"/>
      <c r="D142" s="51"/>
      <c r="E142" s="51"/>
      <c r="F142" s="2"/>
    </row>
    <row r="143" spans="1:26">
      <c r="B143" s="4"/>
      <c r="C143" s="2"/>
      <c r="D143" s="51"/>
      <c r="E143" s="51"/>
      <c r="F143" s="2"/>
    </row>
    <row r="144" spans="1:26">
      <c r="B144" s="4"/>
      <c r="C144" s="2"/>
      <c r="D144" s="51"/>
      <c r="E144" s="51"/>
      <c r="F144" s="2"/>
    </row>
    <row r="145" spans="2:6">
      <c r="B145" s="4"/>
      <c r="C145" s="2"/>
      <c r="D145" s="51"/>
      <c r="E145" s="51"/>
      <c r="F145" s="2"/>
    </row>
    <row r="146" spans="2:6">
      <c r="B146" s="4"/>
      <c r="C146" s="2"/>
      <c r="D146" s="51"/>
      <c r="E146" s="51"/>
      <c r="F146" s="2"/>
    </row>
    <row r="147" spans="2:6">
      <c r="B147" s="4"/>
      <c r="C147" s="2"/>
      <c r="D147" s="51"/>
      <c r="E147" s="51"/>
      <c r="F147" s="2"/>
    </row>
    <row r="148" spans="2:6">
      <c r="B148" s="4"/>
      <c r="C148" s="2"/>
      <c r="D148" s="51"/>
      <c r="E148" s="51"/>
      <c r="F148" s="2"/>
    </row>
    <row r="149" spans="2:6">
      <c r="B149" s="4"/>
      <c r="C149" s="2"/>
      <c r="D149" s="51"/>
      <c r="E149" s="51"/>
      <c r="F149" s="2"/>
    </row>
    <row r="150" spans="2:6">
      <c r="B150" s="4"/>
      <c r="C150" s="2"/>
      <c r="D150" s="51"/>
      <c r="E150" s="51"/>
      <c r="F150" s="2"/>
    </row>
    <row r="151" spans="2:6">
      <c r="B151" s="4"/>
      <c r="C151" s="2"/>
      <c r="D151" s="51"/>
      <c r="E151" s="51"/>
      <c r="F151" s="2"/>
    </row>
    <row r="152" spans="2:6">
      <c r="B152" s="4"/>
      <c r="C152" s="2"/>
      <c r="D152" s="51"/>
      <c r="E152" s="51"/>
      <c r="F152" s="2"/>
    </row>
    <row r="153" spans="2:6">
      <c r="B153" s="4"/>
      <c r="C153" s="2"/>
      <c r="D153" s="51"/>
      <c r="E153" s="51"/>
      <c r="F153" s="2"/>
    </row>
    <row r="154" spans="2:6">
      <c r="B154" s="4"/>
      <c r="C154" s="2"/>
      <c r="D154" s="51"/>
      <c r="E154" s="51"/>
      <c r="F154" s="2"/>
    </row>
    <row r="155" spans="2:6">
      <c r="B155" s="4"/>
      <c r="C155" s="2"/>
      <c r="D155" s="51"/>
      <c r="E155" s="51"/>
      <c r="F155" s="2"/>
    </row>
    <row r="156" spans="2:6">
      <c r="B156" s="4"/>
      <c r="C156" s="2"/>
      <c r="D156" s="51"/>
      <c r="E156" s="51"/>
      <c r="F156" s="2"/>
    </row>
    <row r="157" spans="2:6">
      <c r="B157" s="4"/>
      <c r="C157" s="2"/>
      <c r="D157" s="51"/>
      <c r="E157" s="51"/>
      <c r="F157" s="2"/>
    </row>
    <row r="158" spans="2:6">
      <c r="B158" s="4"/>
      <c r="C158" s="2"/>
      <c r="D158" s="51"/>
      <c r="E158" s="51"/>
      <c r="F158" s="2"/>
    </row>
    <row r="159" spans="2:6">
      <c r="B159" s="4"/>
      <c r="C159" s="2"/>
      <c r="D159" s="51"/>
      <c r="E159" s="51"/>
      <c r="F159" s="2"/>
    </row>
    <row r="160" spans="2:6">
      <c r="B160" s="4"/>
      <c r="C160" s="2"/>
      <c r="D160" s="51"/>
      <c r="E160" s="51"/>
      <c r="F160" s="2"/>
    </row>
    <row r="161" spans="2:16">
      <c r="B161" s="4"/>
      <c r="C161" s="2"/>
      <c r="D161" s="51"/>
      <c r="E161" s="51"/>
      <c r="F161" s="2"/>
    </row>
    <row r="162" spans="2:16">
      <c r="B162" s="4"/>
      <c r="C162" s="2"/>
      <c r="D162" s="51"/>
      <c r="E162" s="51"/>
      <c r="F162" s="2"/>
    </row>
    <row r="163" spans="2:16">
      <c r="B163" s="4"/>
      <c r="C163" s="2"/>
      <c r="D163" s="51"/>
      <c r="E163" s="51"/>
      <c r="F163" s="2"/>
    </row>
    <row r="164" spans="2:16">
      <c r="B164" s="4"/>
      <c r="C164" s="2"/>
      <c r="D164" s="51"/>
      <c r="E164" s="51"/>
      <c r="F164" s="2"/>
    </row>
    <row r="165" spans="2:16">
      <c r="B165" s="4"/>
      <c r="C165" s="2"/>
      <c r="D165" s="51"/>
      <c r="E165" s="51"/>
      <c r="F165" s="2"/>
    </row>
    <row r="166" spans="2:16">
      <c r="B166" s="9"/>
      <c r="C166" s="122"/>
      <c r="D166" s="55"/>
      <c r="E166" s="55"/>
      <c r="F166" s="20"/>
    </row>
    <row r="167" spans="2:16">
      <c r="B167" s="9"/>
      <c r="C167" s="122"/>
      <c r="D167" s="55"/>
      <c r="E167" s="55"/>
      <c r="F167" s="20"/>
    </row>
    <row r="168" spans="2:16" ht="12.75" customHeight="1">
      <c r="B168" s="7"/>
      <c r="C168" s="127"/>
      <c r="D168" s="59"/>
      <c r="E168" s="59"/>
      <c r="F168" s="8"/>
    </row>
    <row r="169" spans="2:16">
      <c r="B169" s="4"/>
      <c r="C169" s="2"/>
      <c r="D169" s="51"/>
      <c r="E169" s="51"/>
      <c r="F169" s="2"/>
    </row>
    <row r="170" spans="2:16" s="12" customFormat="1">
      <c r="C170" s="29"/>
      <c r="D170" s="63"/>
      <c r="E170" s="63"/>
      <c r="F170" s="29"/>
      <c r="H170" s="29"/>
      <c r="I170" s="29"/>
      <c r="J170" s="29"/>
      <c r="K170" s="29"/>
      <c r="L170" s="140"/>
      <c r="M170" s="148"/>
      <c r="N170" s="140"/>
      <c r="O170" s="140"/>
      <c r="P170" s="140"/>
    </row>
    <row r="171" spans="2:16" s="13" customFormat="1">
      <c r="C171" s="30"/>
      <c r="D171" s="64"/>
      <c r="E171" s="64"/>
      <c r="F171" s="30"/>
      <c r="H171" s="30"/>
      <c r="I171" s="30"/>
      <c r="J171" s="30"/>
      <c r="K171" s="30"/>
      <c r="L171" s="140"/>
      <c r="M171" s="148"/>
      <c r="N171" s="140"/>
      <c r="O171" s="140"/>
      <c r="P171" s="140"/>
    </row>
    <row r="172" spans="2:16" s="12" customFormat="1">
      <c r="C172" s="29"/>
      <c r="D172" s="63"/>
      <c r="E172" s="63"/>
      <c r="F172" s="29"/>
      <c r="H172" s="29"/>
      <c r="I172" s="29"/>
      <c r="J172" s="29"/>
      <c r="K172" s="29"/>
      <c r="L172" s="140"/>
      <c r="M172" s="148"/>
      <c r="N172" s="140"/>
      <c r="O172" s="140"/>
      <c r="P172" s="140"/>
    </row>
    <row r="173" spans="2:16" s="12" customFormat="1">
      <c r="C173" s="29"/>
      <c r="D173" s="63"/>
      <c r="E173" s="63"/>
      <c r="F173" s="29"/>
      <c r="H173" s="29"/>
      <c r="I173" s="29"/>
      <c r="J173" s="29"/>
      <c r="K173" s="29"/>
      <c r="L173" s="140"/>
      <c r="M173" s="148"/>
      <c r="N173" s="140"/>
      <c r="O173" s="140"/>
      <c r="P173" s="140"/>
    </row>
    <row r="174" spans="2:16" s="12" customFormat="1">
      <c r="C174" s="29"/>
      <c r="D174" s="63"/>
      <c r="E174" s="63"/>
      <c r="F174" s="29"/>
      <c r="H174" s="29"/>
      <c r="I174" s="29"/>
      <c r="J174" s="29"/>
      <c r="K174" s="29"/>
      <c r="L174" s="140"/>
      <c r="M174" s="148"/>
      <c r="N174" s="140"/>
      <c r="O174" s="140"/>
      <c r="P174" s="140"/>
    </row>
    <row r="175" spans="2:16" s="12" customFormat="1">
      <c r="C175" s="29"/>
      <c r="D175" s="63"/>
      <c r="E175" s="63"/>
      <c r="F175" s="29"/>
      <c r="H175" s="29"/>
      <c r="I175" s="29"/>
      <c r="J175" s="29"/>
      <c r="K175" s="29"/>
      <c r="L175" s="140"/>
      <c r="M175" s="148"/>
      <c r="N175" s="140"/>
      <c r="O175" s="140"/>
      <c r="P175" s="140"/>
    </row>
    <row r="176" spans="2:16" s="12" customFormat="1">
      <c r="C176" s="29"/>
      <c r="D176" s="63"/>
      <c r="E176" s="63"/>
      <c r="F176" s="29"/>
      <c r="H176" s="29"/>
      <c r="I176" s="29"/>
      <c r="J176" s="29"/>
      <c r="K176" s="29"/>
      <c r="L176" s="140"/>
      <c r="M176" s="148"/>
      <c r="N176" s="140"/>
      <c r="O176" s="140"/>
      <c r="P176" s="140"/>
    </row>
    <row r="177" spans="2:16" s="12" customFormat="1">
      <c r="C177" s="29"/>
      <c r="D177" s="63"/>
      <c r="E177" s="63"/>
      <c r="F177" s="29"/>
      <c r="H177" s="29"/>
      <c r="I177" s="29"/>
      <c r="J177" s="29"/>
      <c r="K177" s="29"/>
      <c r="L177" s="140"/>
      <c r="M177" s="148"/>
      <c r="N177" s="140"/>
      <c r="O177" s="140"/>
      <c r="P177" s="140"/>
    </row>
    <row r="178" spans="2:16" s="12" customFormat="1">
      <c r="C178" s="29"/>
      <c r="D178" s="63"/>
      <c r="E178" s="63"/>
      <c r="F178" s="29"/>
      <c r="H178" s="29"/>
      <c r="I178" s="29"/>
      <c r="J178" s="29"/>
      <c r="K178" s="29"/>
      <c r="L178" s="140"/>
      <c r="M178" s="148"/>
      <c r="N178" s="140"/>
      <c r="O178" s="140"/>
      <c r="P178" s="140"/>
    </row>
    <row r="179" spans="2:16" s="12" customFormat="1">
      <c r="B179" s="14"/>
      <c r="C179" s="126"/>
      <c r="D179" s="60"/>
      <c r="E179" s="60"/>
      <c r="F179" s="15"/>
      <c r="H179" s="29"/>
      <c r="I179" s="29"/>
      <c r="J179" s="29"/>
      <c r="K179" s="29"/>
      <c r="L179" s="140"/>
      <c r="M179" s="148"/>
      <c r="N179" s="140"/>
      <c r="O179" s="140"/>
      <c r="P179" s="140"/>
    </row>
    <row r="180" spans="2:16" s="12" customFormat="1">
      <c r="B180" s="14"/>
      <c r="C180" s="126"/>
      <c r="D180" s="62"/>
      <c r="E180" s="62"/>
      <c r="F180" s="16"/>
      <c r="H180" s="29"/>
      <c r="I180" s="29"/>
      <c r="J180" s="29"/>
      <c r="K180" s="29"/>
      <c r="L180" s="140"/>
      <c r="M180" s="148"/>
      <c r="N180" s="140"/>
      <c r="O180" s="140"/>
      <c r="P180" s="140"/>
    </row>
    <row r="181" spans="2:16" s="12" customFormat="1">
      <c r="B181" s="18"/>
      <c r="C181" s="123"/>
      <c r="D181" s="60"/>
      <c r="E181" s="60"/>
      <c r="F181" s="15"/>
      <c r="H181" s="29"/>
      <c r="I181" s="29"/>
      <c r="J181" s="29"/>
      <c r="K181" s="29"/>
      <c r="L181" s="140"/>
      <c r="M181" s="148"/>
      <c r="N181" s="140"/>
      <c r="O181" s="140"/>
      <c r="P181" s="140"/>
    </row>
    <row r="182" spans="2:16" s="12" customFormat="1">
      <c r="B182" s="18"/>
      <c r="C182" s="123"/>
      <c r="D182" s="60"/>
      <c r="E182" s="60"/>
      <c r="F182" s="15"/>
      <c r="H182" s="29"/>
      <c r="I182" s="29"/>
      <c r="J182" s="29"/>
      <c r="K182" s="29"/>
      <c r="L182" s="140"/>
      <c r="M182" s="148"/>
      <c r="N182" s="140"/>
      <c r="O182" s="140"/>
      <c r="P182" s="140"/>
    </row>
    <row r="183" spans="2:16" s="12" customFormat="1">
      <c r="B183" s="18"/>
      <c r="C183" s="123"/>
      <c r="D183" s="60"/>
      <c r="E183" s="60"/>
      <c r="F183" s="15"/>
      <c r="H183" s="29"/>
      <c r="I183" s="29"/>
      <c r="J183" s="29"/>
      <c r="K183" s="29"/>
      <c r="L183" s="140"/>
      <c r="M183" s="148"/>
      <c r="N183" s="140"/>
      <c r="O183" s="140"/>
      <c r="P183" s="140"/>
    </row>
    <row r="184" spans="2:16" s="12" customFormat="1">
      <c r="B184" s="48"/>
      <c r="C184" s="134"/>
      <c r="D184" s="60"/>
      <c r="E184" s="60"/>
      <c r="F184" s="15"/>
      <c r="H184" s="29"/>
      <c r="I184" s="29"/>
      <c r="J184" s="29"/>
      <c r="K184" s="29"/>
      <c r="L184" s="140"/>
      <c r="M184" s="148"/>
      <c r="N184" s="140"/>
      <c r="O184" s="140"/>
      <c r="P184" s="140"/>
    </row>
    <row r="185" spans="2:16" s="12" customFormat="1">
      <c r="B185" s="18"/>
      <c r="C185" s="123"/>
      <c r="D185" s="60"/>
      <c r="E185" s="60"/>
      <c r="F185" s="15"/>
      <c r="H185" s="29"/>
      <c r="I185" s="29"/>
      <c r="J185" s="29"/>
      <c r="K185" s="29"/>
      <c r="L185" s="140"/>
      <c r="M185" s="148"/>
      <c r="N185" s="140"/>
      <c r="O185" s="140"/>
      <c r="P185" s="140"/>
    </row>
    <row r="186" spans="2:16" s="12" customFormat="1">
      <c r="B186" s="18"/>
      <c r="C186" s="123"/>
      <c r="D186" s="60"/>
      <c r="E186" s="60"/>
      <c r="F186" s="15"/>
      <c r="H186" s="29"/>
      <c r="I186" s="29"/>
      <c r="J186" s="29"/>
      <c r="K186" s="29"/>
      <c r="L186" s="140"/>
      <c r="M186" s="148"/>
      <c r="N186" s="140"/>
      <c r="O186" s="140"/>
      <c r="P186" s="140"/>
    </row>
    <row r="187" spans="2:16" s="12" customFormat="1">
      <c r="B187" s="18"/>
      <c r="C187" s="123"/>
      <c r="D187" s="60"/>
      <c r="E187" s="60"/>
      <c r="F187" s="15"/>
      <c r="H187" s="29"/>
      <c r="I187" s="29"/>
      <c r="J187" s="29"/>
      <c r="K187" s="29"/>
      <c r="L187" s="140"/>
      <c r="M187" s="148"/>
      <c r="N187" s="140"/>
      <c r="O187" s="140"/>
      <c r="P187" s="140"/>
    </row>
    <row r="188" spans="2:16" s="12" customFormat="1">
      <c r="B188" s="18"/>
      <c r="C188" s="123"/>
      <c r="D188" s="60"/>
      <c r="E188" s="60"/>
      <c r="F188" s="15"/>
      <c r="H188" s="29"/>
      <c r="I188" s="29"/>
      <c r="J188" s="29"/>
      <c r="K188" s="29"/>
      <c r="L188" s="140"/>
      <c r="M188" s="148"/>
      <c r="N188" s="140"/>
      <c r="O188" s="140"/>
      <c r="P188" s="140"/>
    </row>
    <row r="189" spans="2:16" s="12" customFormat="1">
      <c r="B189" s="14"/>
      <c r="C189" s="126"/>
      <c r="D189" s="60"/>
      <c r="E189" s="60"/>
      <c r="F189" s="15"/>
      <c r="H189" s="29"/>
      <c r="I189" s="29"/>
      <c r="J189" s="29"/>
      <c r="K189" s="29"/>
      <c r="L189" s="140"/>
      <c r="M189" s="148"/>
      <c r="N189" s="140"/>
      <c r="O189" s="140"/>
      <c r="P189" s="140"/>
    </row>
    <row r="190" spans="2:16" s="12" customFormat="1">
      <c r="B190" s="14"/>
      <c r="C190" s="126"/>
      <c r="D190" s="60"/>
      <c r="E190" s="60"/>
      <c r="F190" s="15"/>
      <c r="H190" s="29"/>
      <c r="I190" s="29"/>
      <c r="J190" s="29"/>
      <c r="K190" s="29"/>
      <c r="L190" s="140"/>
      <c r="M190" s="148"/>
      <c r="N190" s="140"/>
      <c r="O190" s="140"/>
      <c r="P190" s="140"/>
    </row>
    <row r="191" spans="2:16" s="12" customFormat="1">
      <c r="B191" s="14"/>
      <c r="C191" s="126"/>
      <c r="D191" s="60"/>
      <c r="E191" s="60"/>
      <c r="F191" s="15"/>
      <c r="H191" s="29"/>
      <c r="I191" s="29"/>
      <c r="J191" s="29"/>
      <c r="K191" s="29"/>
      <c r="L191" s="140"/>
      <c r="M191" s="148"/>
      <c r="N191" s="140"/>
      <c r="O191" s="140"/>
      <c r="P191" s="140"/>
    </row>
    <row r="192" spans="2:16" s="12" customFormat="1">
      <c r="B192" s="18"/>
      <c r="C192" s="123"/>
      <c r="D192" s="60"/>
      <c r="E192" s="60"/>
      <c r="F192" s="15"/>
      <c r="H192" s="29"/>
      <c r="I192" s="29"/>
      <c r="J192" s="29"/>
      <c r="K192" s="29"/>
      <c r="L192" s="140"/>
      <c r="M192" s="148"/>
      <c r="N192" s="140"/>
      <c r="O192" s="140"/>
      <c r="P192" s="140"/>
    </row>
    <row r="193" spans="2:16" s="12" customFormat="1">
      <c r="B193" s="27"/>
      <c r="C193" s="124"/>
      <c r="D193" s="61"/>
      <c r="E193" s="61"/>
      <c r="F193" s="28"/>
      <c r="H193" s="29"/>
      <c r="I193" s="29"/>
      <c r="J193" s="29"/>
      <c r="K193" s="29"/>
      <c r="L193" s="140"/>
      <c r="M193" s="148"/>
      <c r="N193" s="140"/>
      <c r="O193" s="140"/>
      <c r="P193" s="140"/>
    </row>
    <row r="194" spans="2:16" s="12" customFormat="1">
      <c r="B194" s="17"/>
      <c r="C194" s="125"/>
      <c r="D194" s="62"/>
      <c r="E194" s="62"/>
      <c r="F194" s="16"/>
      <c r="H194" s="29"/>
      <c r="I194" s="29"/>
      <c r="J194" s="29"/>
      <c r="K194" s="29"/>
      <c r="L194" s="140"/>
      <c r="M194" s="148"/>
      <c r="N194" s="140"/>
      <c r="O194" s="140"/>
      <c r="P194" s="140"/>
    </row>
    <row r="195" spans="2:16" s="12" customFormat="1">
      <c r="B195" s="17"/>
      <c r="C195" s="125"/>
      <c r="D195" s="62"/>
      <c r="E195" s="62"/>
      <c r="F195" s="16"/>
      <c r="H195" s="29"/>
      <c r="I195" s="29"/>
      <c r="J195" s="29"/>
      <c r="K195" s="29"/>
      <c r="L195" s="140"/>
      <c r="M195" s="148"/>
      <c r="N195" s="140"/>
      <c r="O195" s="140"/>
      <c r="P195" s="140"/>
    </row>
    <row r="196" spans="2:16" s="12" customFormat="1">
      <c r="B196" s="18"/>
      <c r="C196" s="123"/>
      <c r="D196" s="60"/>
      <c r="E196" s="60"/>
      <c r="F196" s="15"/>
      <c r="H196" s="29"/>
      <c r="I196" s="29"/>
      <c r="J196" s="29"/>
      <c r="K196" s="29"/>
      <c r="L196" s="140"/>
      <c r="M196" s="148"/>
      <c r="N196" s="140"/>
      <c r="O196" s="140"/>
      <c r="P196" s="140"/>
    </row>
    <row r="197" spans="2:16" s="12" customFormat="1">
      <c r="B197" s="18"/>
      <c r="C197" s="123"/>
      <c r="D197" s="60"/>
      <c r="E197" s="60"/>
      <c r="F197" s="15"/>
      <c r="H197" s="29"/>
      <c r="I197" s="29"/>
      <c r="J197" s="29"/>
      <c r="K197" s="29"/>
      <c r="L197" s="140"/>
      <c r="M197" s="148"/>
      <c r="N197" s="140"/>
      <c r="O197" s="140"/>
      <c r="P197" s="140"/>
    </row>
    <row r="198" spans="2:16" s="12" customFormat="1">
      <c r="B198" s="18"/>
      <c r="C198" s="123"/>
      <c r="D198" s="60"/>
      <c r="E198" s="60"/>
      <c r="F198" s="15"/>
      <c r="H198" s="29"/>
      <c r="I198" s="29"/>
      <c r="J198" s="29"/>
      <c r="K198" s="29"/>
      <c r="L198" s="140"/>
      <c r="M198" s="148"/>
      <c r="N198" s="140"/>
      <c r="O198" s="140"/>
      <c r="P198" s="140"/>
    </row>
    <row r="199" spans="2:16" s="12" customFormat="1">
      <c r="B199" s="48"/>
      <c r="C199" s="134"/>
      <c r="D199" s="60"/>
      <c r="E199" s="60"/>
      <c r="F199" s="15"/>
      <c r="H199" s="29"/>
      <c r="I199" s="29"/>
      <c r="J199" s="29"/>
      <c r="K199" s="29"/>
      <c r="L199" s="140"/>
      <c r="M199" s="148"/>
      <c r="N199" s="140"/>
      <c r="O199" s="140"/>
      <c r="P199" s="140"/>
    </row>
    <row r="200" spans="2:16" s="12" customFormat="1">
      <c r="B200" s="18"/>
      <c r="C200" s="123"/>
      <c r="D200" s="60"/>
      <c r="E200" s="60"/>
      <c r="F200" s="15"/>
      <c r="H200" s="29"/>
      <c r="I200" s="29"/>
      <c r="J200" s="29"/>
      <c r="K200" s="29"/>
      <c r="L200" s="140"/>
      <c r="M200" s="148"/>
      <c r="N200" s="140"/>
      <c r="O200" s="140"/>
      <c r="P200" s="140"/>
    </row>
    <row r="201" spans="2:16" s="12" customFormat="1">
      <c r="B201" s="18"/>
      <c r="C201" s="123"/>
      <c r="D201" s="60"/>
      <c r="E201" s="60"/>
      <c r="F201" s="15"/>
      <c r="H201" s="29"/>
      <c r="I201" s="29"/>
      <c r="J201" s="29"/>
      <c r="K201" s="29"/>
      <c r="L201" s="140"/>
      <c r="M201" s="148"/>
      <c r="N201" s="140"/>
      <c r="O201" s="140"/>
      <c r="P201" s="140"/>
    </row>
    <row r="202" spans="2:16" s="12" customFormat="1">
      <c r="B202" s="18"/>
      <c r="C202" s="123"/>
      <c r="D202" s="60"/>
      <c r="E202" s="60"/>
      <c r="F202" s="15"/>
      <c r="H202" s="29"/>
      <c r="I202" s="29"/>
      <c r="J202" s="29"/>
      <c r="K202" s="29"/>
      <c r="L202" s="140"/>
      <c r="M202" s="148"/>
      <c r="N202" s="140"/>
      <c r="O202" s="140"/>
      <c r="P202" s="140"/>
    </row>
    <row r="203" spans="2:16" s="12" customFormat="1">
      <c r="B203" s="18"/>
      <c r="C203" s="123"/>
      <c r="D203" s="60"/>
      <c r="E203" s="60"/>
      <c r="F203" s="15"/>
      <c r="H203" s="29"/>
      <c r="I203" s="29"/>
      <c r="J203" s="29"/>
      <c r="K203" s="29"/>
      <c r="L203" s="140"/>
      <c r="M203" s="148"/>
      <c r="N203" s="140"/>
      <c r="O203" s="140"/>
      <c r="P203" s="140"/>
    </row>
    <row r="204" spans="2:16" s="12" customFormat="1">
      <c r="B204" s="14"/>
      <c r="C204" s="126"/>
      <c r="D204" s="60"/>
      <c r="E204" s="60"/>
      <c r="F204" s="15"/>
      <c r="H204" s="29"/>
      <c r="I204" s="29"/>
      <c r="J204" s="29"/>
      <c r="K204" s="29"/>
      <c r="L204" s="140"/>
      <c r="M204" s="148"/>
      <c r="N204" s="140"/>
      <c r="O204" s="140"/>
      <c r="P204" s="140"/>
    </row>
    <row r="205" spans="2:16" s="12" customFormat="1">
      <c r="B205" s="14"/>
      <c r="C205" s="126"/>
      <c r="D205" s="60"/>
      <c r="E205" s="60"/>
      <c r="F205" s="15"/>
      <c r="H205" s="29"/>
      <c r="I205" s="29"/>
      <c r="J205" s="29"/>
      <c r="K205" s="29"/>
      <c r="L205" s="140"/>
      <c r="M205" s="148"/>
      <c r="N205" s="140"/>
      <c r="O205" s="140"/>
      <c r="P205" s="140"/>
    </row>
    <row r="206" spans="2:16" s="12" customFormat="1">
      <c r="B206" s="14"/>
      <c r="C206" s="126"/>
      <c r="D206" s="62"/>
      <c r="E206" s="62"/>
      <c r="F206" s="16"/>
      <c r="H206" s="29"/>
      <c r="I206" s="29"/>
      <c r="J206" s="29"/>
      <c r="K206" s="29"/>
      <c r="L206" s="140"/>
      <c r="M206" s="148"/>
      <c r="N206" s="140"/>
      <c r="O206" s="140"/>
      <c r="P206" s="140"/>
    </row>
    <row r="207" spans="2:16" s="12" customFormat="1">
      <c r="B207" s="17"/>
      <c r="C207" s="125"/>
      <c r="D207" s="62"/>
      <c r="E207" s="62"/>
      <c r="F207" s="16"/>
      <c r="H207" s="29"/>
      <c r="I207" s="29"/>
      <c r="J207" s="29"/>
      <c r="K207" s="29"/>
      <c r="L207" s="140"/>
      <c r="M207" s="148"/>
      <c r="N207" s="140"/>
      <c r="O207" s="140"/>
      <c r="P207" s="140"/>
    </row>
    <row r="208" spans="2:16">
      <c r="B208" s="9"/>
      <c r="C208" s="122"/>
      <c r="D208" s="59"/>
      <c r="E208" s="59"/>
      <c r="F208" s="8"/>
    </row>
    <row r="209" spans="2:16">
      <c r="B209" s="19"/>
      <c r="C209" s="128"/>
      <c r="D209" s="55"/>
      <c r="E209" s="55"/>
      <c r="F209" s="20"/>
    </row>
    <row r="210" spans="2:16">
      <c r="B210" s="19"/>
      <c r="C210" s="128"/>
      <c r="D210" s="55"/>
      <c r="E210" s="55"/>
      <c r="F210" s="20"/>
    </row>
    <row r="211" spans="2:16">
      <c r="B211" s="19"/>
      <c r="C211" s="128"/>
      <c r="D211" s="55"/>
      <c r="E211" s="55"/>
      <c r="F211" s="20"/>
    </row>
    <row r="212" spans="2:16">
      <c r="B212" s="19"/>
      <c r="C212" s="128"/>
      <c r="D212" s="55"/>
      <c r="E212" s="55"/>
      <c r="F212" s="20"/>
    </row>
    <row r="213" spans="2:16">
      <c r="B213" s="19"/>
      <c r="C213" s="128"/>
      <c r="D213" s="55"/>
      <c r="E213" s="55"/>
      <c r="F213" s="20"/>
    </row>
    <row r="214" spans="2:16">
      <c r="B214" s="19"/>
      <c r="C214" s="128"/>
      <c r="D214" s="55"/>
      <c r="E214" s="55"/>
      <c r="F214" s="20"/>
    </row>
    <row r="215" spans="2:16">
      <c r="B215" s="19"/>
      <c r="C215" s="128"/>
      <c r="D215" s="55"/>
      <c r="E215" s="55"/>
      <c r="F215" s="20"/>
    </row>
    <row r="216" spans="2:16">
      <c r="B216" s="19"/>
      <c r="C216" s="128"/>
      <c r="D216" s="55"/>
      <c r="E216" s="55"/>
      <c r="F216" s="20"/>
    </row>
    <row r="217" spans="2:16">
      <c r="B217" s="19"/>
      <c r="C217" s="128"/>
      <c r="D217" s="55"/>
      <c r="E217" s="55"/>
      <c r="F217" s="20"/>
    </row>
    <row r="218" spans="2:16">
      <c r="B218" s="19"/>
      <c r="C218" s="128"/>
      <c r="D218" s="55"/>
      <c r="E218" s="55"/>
      <c r="F218" s="20"/>
    </row>
    <row r="219" spans="2:16">
      <c r="B219" s="19"/>
      <c r="C219" s="128"/>
      <c r="D219" s="55"/>
      <c r="E219" s="55"/>
      <c r="F219" s="20"/>
    </row>
    <row r="220" spans="2:16">
      <c r="B220" s="9"/>
      <c r="C220" s="122"/>
      <c r="D220" s="55"/>
      <c r="E220" s="55"/>
      <c r="F220" s="20"/>
    </row>
    <row r="221" spans="2:16">
      <c r="B221" s="7"/>
      <c r="C221" s="127"/>
      <c r="D221" s="59"/>
      <c r="E221" s="59"/>
      <c r="F221" s="8"/>
    </row>
    <row r="222" spans="2:16">
      <c r="B222" s="7"/>
      <c r="C222" s="127"/>
      <c r="D222" s="59"/>
      <c r="E222" s="59"/>
      <c r="F222" s="8"/>
    </row>
    <row r="223" spans="2:16" s="12" customFormat="1">
      <c r="B223" s="14"/>
      <c r="C223" s="126"/>
      <c r="D223" s="62"/>
      <c r="E223" s="62"/>
      <c r="F223" s="16"/>
      <c r="H223" s="29"/>
      <c r="I223" s="29"/>
      <c r="J223" s="29"/>
      <c r="K223" s="29"/>
      <c r="L223" s="140"/>
      <c r="M223" s="148"/>
      <c r="N223" s="140"/>
      <c r="O223" s="140"/>
      <c r="P223" s="140"/>
    </row>
    <row r="224" spans="2:16" s="12" customFormat="1">
      <c r="B224" s="18"/>
      <c r="C224" s="123"/>
      <c r="D224" s="62"/>
      <c r="E224" s="62"/>
      <c r="F224" s="16"/>
      <c r="H224" s="29"/>
      <c r="I224" s="29"/>
      <c r="J224" s="29"/>
      <c r="K224" s="29"/>
      <c r="L224" s="140"/>
      <c r="M224" s="148"/>
      <c r="N224" s="140"/>
      <c r="O224" s="140"/>
      <c r="P224" s="140"/>
    </row>
    <row r="225" spans="2:16" s="12" customFormat="1">
      <c r="B225" s="14"/>
      <c r="C225" s="126"/>
      <c r="D225" s="62"/>
      <c r="E225" s="62"/>
      <c r="F225" s="16"/>
      <c r="H225" s="29"/>
      <c r="I225" s="29"/>
      <c r="J225" s="29"/>
      <c r="K225" s="29"/>
      <c r="L225" s="140"/>
      <c r="M225" s="148"/>
      <c r="N225" s="140"/>
      <c r="O225" s="140"/>
      <c r="P225" s="140"/>
    </row>
    <row r="226" spans="2:16" s="12" customFormat="1">
      <c r="B226" s="18"/>
      <c r="C226" s="123"/>
      <c r="D226" s="60"/>
      <c r="E226" s="60"/>
      <c r="F226" s="15"/>
      <c r="H226" s="29"/>
      <c r="I226" s="29"/>
      <c r="J226" s="29"/>
      <c r="K226" s="29"/>
      <c r="L226" s="140"/>
      <c r="M226" s="148"/>
      <c r="N226" s="140"/>
      <c r="O226" s="140"/>
      <c r="P226" s="140"/>
    </row>
    <row r="227" spans="2:16" s="12" customFormat="1">
      <c r="B227" s="18"/>
      <c r="C227" s="123"/>
      <c r="D227" s="60"/>
      <c r="E227" s="60"/>
      <c r="F227" s="15"/>
      <c r="H227" s="29"/>
      <c r="I227" s="29"/>
      <c r="J227" s="29"/>
      <c r="K227" s="29"/>
      <c r="L227" s="140"/>
      <c r="M227" s="148"/>
      <c r="N227" s="140"/>
      <c r="O227" s="140"/>
      <c r="P227" s="140"/>
    </row>
    <row r="228" spans="2:16" s="12" customFormat="1">
      <c r="B228" s="18"/>
      <c r="C228" s="123"/>
      <c r="D228" s="60"/>
      <c r="E228" s="60"/>
      <c r="F228" s="15"/>
      <c r="H228" s="29"/>
      <c r="I228" s="29"/>
      <c r="J228" s="29"/>
      <c r="K228" s="29"/>
      <c r="L228" s="140"/>
      <c r="M228" s="148"/>
      <c r="N228" s="140"/>
      <c r="O228" s="140"/>
      <c r="P228" s="140"/>
    </row>
    <row r="229" spans="2:16" s="12" customFormat="1">
      <c r="B229" s="18"/>
      <c r="C229" s="123"/>
      <c r="D229" s="60"/>
      <c r="E229" s="60"/>
      <c r="F229" s="15"/>
      <c r="H229" s="29"/>
      <c r="I229" s="29"/>
      <c r="J229" s="29"/>
      <c r="K229" s="29"/>
      <c r="L229" s="140"/>
      <c r="M229" s="148"/>
      <c r="N229" s="140"/>
      <c r="O229" s="140"/>
      <c r="P229" s="140"/>
    </row>
    <row r="230" spans="2:16" s="12" customFormat="1">
      <c r="B230" s="18"/>
      <c r="C230" s="123"/>
      <c r="D230" s="60"/>
      <c r="E230" s="60"/>
      <c r="F230" s="15"/>
      <c r="H230" s="29"/>
      <c r="I230" s="29"/>
      <c r="J230" s="29"/>
      <c r="K230" s="29"/>
      <c r="L230" s="140"/>
      <c r="M230" s="148"/>
      <c r="N230" s="140"/>
      <c r="O230" s="140"/>
      <c r="P230" s="140"/>
    </row>
    <row r="231" spans="2:16" s="12" customFormat="1">
      <c r="B231" s="18"/>
      <c r="C231" s="123"/>
      <c r="D231" s="60"/>
      <c r="E231" s="60"/>
      <c r="F231" s="15"/>
      <c r="H231" s="29"/>
      <c r="I231" s="29"/>
      <c r="J231" s="29"/>
      <c r="K231" s="29"/>
      <c r="L231" s="140"/>
      <c r="M231" s="148"/>
      <c r="N231" s="140"/>
      <c r="O231" s="140"/>
      <c r="P231" s="140"/>
    </row>
    <row r="232" spans="2:16" s="12" customFormat="1">
      <c r="B232" s="18"/>
      <c r="C232" s="123"/>
      <c r="D232" s="60"/>
      <c r="E232" s="60"/>
      <c r="F232" s="15"/>
      <c r="H232" s="29"/>
      <c r="I232" s="29"/>
      <c r="J232" s="29"/>
      <c r="K232" s="29"/>
      <c r="L232" s="140"/>
      <c r="M232" s="148"/>
      <c r="N232" s="140"/>
      <c r="O232" s="140"/>
      <c r="P232" s="140"/>
    </row>
    <row r="233" spans="2:16" s="12" customFormat="1">
      <c r="B233" s="18"/>
      <c r="C233" s="123"/>
      <c r="D233" s="60"/>
      <c r="E233" s="60"/>
      <c r="F233" s="15"/>
      <c r="H233" s="29"/>
      <c r="I233" s="29"/>
      <c r="J233" s="29"/>
      <c r="K233" s="29"/>
      <c r="L233" s="140"/>
      <c r="M233" s="148"/>
      <c r="N233" s="140"/>
      <c r="O233" s="140"/>
      <c r="P233" s="140"/>
    </row>
    <row r="234" spans="2:16" s="12" customFormat="1">
      <c r="B234" s="18"/>
      <c r="C234" s="123"/>
      <c r="D234" s="60"/>
      <c r="E234" s="60"/>
      <c r="F234" s="15"/>
      <c r="H234" s="29"/>
      <c r="I234" s="29"/>
      <c r="J234" s="29"/>
      <c r="K234" s="29"/>
      <c r="L234" s="140"/>
      <c r="M234" s="148"/>
      <c r="N234" s="140"/>
      <c r="O234" s="140"/>
      <c r="P234" s="140"/>
    </row>
    <row r="235" spans="2:16" s="12" customFormat="1">
      <c r="B235" s="18"/>
      <c r="C235" s="123"/>
      <c r="D235" s="60"/>
      <c r="E235" s="60"/>
      <c r="F235" s="15"/>
      <c r="H235" s="29"/>
      <c r="I235" s="29"/>
      <c r="J235" s="29"/>
      <c r="K235" s="29"/>
      <c r="L235" s="140"/>
      <c r="M235" s="148"/>
      <c r="N235" s="140"/>
      <c r="O235" s="140"/>
      <c r="P235" s="140"/>
    </row>
    <row r="236" spans="2:16" s="12" customFormat="1">
      <c r="B236" s="18"/>
      <c r="C236" s="123"/>
      <c r="D236" s="60"/>
      <c r="E236" s="60"/>
      <c r="F236" s="15"/>
      <c r="H236" s="29"/>
      <c r="I236" s="29"/>
      <c r="J236" s="29"/>
      <c r="K236" s="29"/>
      <c r="L236" s="140"/>
      <c r="M236" s="148"/>
      <c r="N236" s="140"/>
      <c r="O236" s="140"/>
      <c r="P236" s="140"/>
    </row>
    <row r="237" spans="2:16" s="12" customFormat="1">
      <c r="B237" s="18"/>
      <c r="C237" s="123"/>
      <c r="D237" s="60"/>
      <c r="E237" s="60"/>
      <c r="F237" s="15"/>
      <c r="H237" s="29"/>
      <c r="I237" s="29"/>
      <c r="J237" s="29"/>
      <c r="K237" s="29"/>
      <c r="L237" s="140"/>
      <c r="M237" s="148"/>
      <c r="N237" s="140"/>
      <c r="O237" s="140"/>
      <c r="P237" s="140"/>
    </row>
    <row r="238" spans="2:16" s="12" customFormat="1">
      <c r="B238" s="18"/>
      <c r="C238" s="123"/>
      <c r="D238" s="60"/>
      <c r="E238" s="60"/>
      <c r="F238" s="15"/>
      <c r="H238" s="29"/>
      <c r="I238" s="29"/>
      <c r="J238" s="29"/>
      <c r="K238" s="29"/>
      <c r="L238" s="140"/>
      <c r="M238" s="148"/>
      <c r="N238" s="140"/>
      <c r="O238" s="140"/>
      <c r="P238" s="140"/>
    </row>
    <row r="239" spans="2:16" s="12" customFormat="1">
      <c r="B239" s="14"/>
      <c r="C239" s="126"/>
      <c r="D239" s="60"/>
      <c r="E239" s="60"/>
      <c r="F239" s="15"/>
      <c r="H239" s="29"/>
      <c r="I239" s="29"/>
      <c r="J239" s="29"/>
      <c r="K239" s="29"/>
      <c r="L239" s="140"/>
      <c r="M239" s="148"/>
      <c r="N239" s="140"/>
      <c r="O239" s="140"/>
      <c r="P239" s="140"/>
    </row>
    <row r="240" spans="2:16" s="12" customFormat="1">
      <c r="B240" s="17"/>
      <c r="C240" s="125"/>
      <c r="D240" s="62"/>
      <c r="E240" s="62"/>
      <c r="F240" s="16"/>
      <c r="H240" s="29"/>
      <c r="I240" s="29"/>
      <c r="J240" s="29"/>
      <c r="K240" s="29"/>
      <c r="L240" s="140"/>
      <c r="M240" s="148"/>
      <c r="N240" s="140"/>
      <c r="O240" s="140"/>
      <c r="P240" s="140"/>
    </row>
    <row r="241" spans="2:16" s="12" customFormat="1">
      <c r="B241" s="14"/>
      <c r="C241" s="126"/>
      <c r="D241" s="62"/>
      <c r="E241" s="62"/>
      <c r="F241" s="16"/>
      <c r="H241" s="29"/>
      <c r="I241" s="29"/>
      <c r="J241" s="29"/>
      <c r="K241" s="29"/>
      <c r="L241" s="140"/>
      <c r="M241" s="148"/>
      <c r="N241" s="140"/>
      <c r="O241" s="140"/>
      <c r="P241" s="140"/>
    </row>
    <row r="242" spans="2:16" s="12" customFormat="1">
      <c r="B242" s="18"/>
      <c r="C242" s="123"/>
      <c r="D242" s="60"/>
      <c r="E242" s="60"/>
      <c r="F242" s="15"/>
      <c r="H242" s="29"/>
      <c r="I242" s="29"/>
      <c r="J242" s="29"/>
      <c r="K242" s="29"/>
      <c r="L242" s="140"/>
      <c r="M242" s="148"/>
      <c r="N242" s="140"/>
      <c r="O242" s="140"/>
      <c r="P242" s="140"/>
    </row>
    <row r="243" spans="2:16" s="12" customFormat="1">
      <c r="B243" s="18"/>
      <c r="C243" s="123"/>
      <c r="D243" s="60"/>
      <c r="E243" s="60"/>
      <c r="F243" s="15"/>
      <c r="H243" s="29"/>
      <c r="I243" s="29"/>
      <c r="J243" s="29"/>
      <c r="K243" s="29"/>
      <c r="L243" s="140"/>
      <c r="M243" s="148"/>
      <c r="N243" s="140"/>
      <c r="O243" s="140"/>
      <c r="P243" s="140"/>
    </row>
    <row r="244" spans="2:16" s="12" customFormat="1">
      <c r="B244" s="18"/>
      <c r="C244" s="123"/>
      <c r="D244" s="60"/>
      <c r="E244" s="60"/>
      <c r="F244" s="15"/>
      <c r="H244" s="29"/>
      <c r="I244" s="29"/>
      <c r="J244" s="29"/>
      <c r="K244" s="29"/>
      <c r="L244" s="140"/>
      <c r="M244" s="148"/>
      <c r="N244" s="140"/>
      <c r="O244" s="140"/>
      <c r="P244" s="140"/>
    </row>
    <row r="245" spans="2:16" s="12" customFormat="1">
      <c r="B245" s="18"/>
      <c r="C245" s="123"/>
      <c r="D245" s="60"/>
      <c r="E245" s="60"/>
      <c r="F245" s="15"/>
      <c r="H245" s="29"/>
      <c r="I245" s="29"/>
      <c r="J245" s="29"/>
      <c r="K245" s="29"/>
      <c r="L245" s="140"/>
      <c r="M245" s="148"/>
      <c r="N245" s="140"/>
      <c r="O245" s="140"/>
      <c r="P245" s="140"/>
    </row>
    <row r="246" spans="2:16" s="12" customFormat="1">
      <c r="B246" s="18"/>
      <c r="C246" s="123"/>
      <c r="D246" s="60"/>
      <c r="E246" s="60"/>
      <c r="F246" s="15"/>
      <c r="H246" s="29"/>
      <c r="I246" s="29"/>
      <c r="J246" s="29"/>
      <c r="K246" s="29"/>
      <c r="L246" s="140"/>
      <c r="M246" s="148"/>
      <c r="N246" s="140"/>
      <c r="O246" s="140"/>
      <c r="P246" s="140"/>
    </row>
    <row r="247" spans="2:16" s="12" customFormat="1">
      <c r="B247" s="18"/>
      <c r="C247" s="123"/>
      <c r="D247" s="60"/>
      <c r="E247" s="60"/>
      <c r="F247" s="15"/>
      <c r="H247" s="29"/>
      <c r="I247" s="29"/>
      <c r="J247" s="29"/>
      <c r="K247" s="29"/>
      <c r="L247" s="140"/>
      <c r="M247" s="148"/>
      <c r="N247" s="140"/>
      <c r="O247" s="140"/>
      <c r="P247" s="140"/>
    </row>
    <row r="248" spans="2:16" s="12" customFormat="1">
      <c r="B248" s="18"/>
      <c r="C248" s="123"/>
      <c r="D248" s="60"/>
      <c r="E248" s="60"/>
      <c r="F248" s="15"/>
      <c r="H248" s="29"/>
      <c r="I248" s="29"/>
      <c r="J248" s="29"/>
      <c r="K248" s="29"/>
      <c r="L248" s="140"/>
      <c r="M248" s="148"/>
      <c r="N248" s="140"/>
      <c r="O248" s="140"/>
      <c r="P248" s="140"/>
    </row>
    <row r="249" spans="2:16" s="12" customFormat="1">
      <c r="B249" s="18"/>
      <c r="C249" s="123"/>
      <c r="D249" s="60"/>
      <c r="E249" s="60"/>
      <c r="F249" s="15"/>
      <c r="H249" s="29"/>
      <c r="I249" s="29"/>
      <c r="J249" s="29"/>
      <c r="K249" s="29"/>
      <c r="L249" s="140"/>
      <c r="M249" s="148"/>
      <c r="N249" s="140"/>
      <c r="O249" s="140"/>
      <c r="P249" s="140"/>
    </row>
    <row r="250" spans="2:16" s="12" customFormat="1">
      <c r="B250" s="18"/>
      <c r="C250" s="123"/>
      <c r="D250" s="60"/>
      <c r="E250" s="60"/>
      <c r="F250" s="15"/>
      <c r="H250" s="29"/>
      <c r="I250" s="29"/>
      <c r="J250" s="29"/>
      <c r="K250" s="29"/>
      <c r="L250" s="140"/>
      <c r="M250" s="148"/>
      <c r="N250" s="140"/>
      <c r="O250" s="140"/>
      <c r="P250" s="140"/>
    </row>
    <row r="251" spans="2:16" s="12" customFormat="1">
      <c r="B251" s="18"/>
      <c r="C251" s="123"/>
      <c r="D251" s="60"/>
      <c r="E251" s="60"/>
      <c r="F251" s="15"/>
      <c r="H251" s="29"/>
      <c r="I251" s="29"/>
      <c r="J251" s="29"/>
      <c r="K251" s="29"/>
      <c r="L251" s="140"/>
      <c r="M251" s="148"/>
      <c r="N251" s="140"/>
      <c r="O251" s="140"/>
      <c r="P251" s="140"/>
    </row>
    <row r="252" spans="2:16" s="12" customFormat="1">
      <c r="B252" s="18"/>
      <c r="C252" s="123"/>
      <c r="D252" s="60"/>
      <c r="E252" s="60"/>
      <c r="F252" s="15"/>
      <c r="H252" s="29"/>
      <c r="I252" s="29"/>
      <c r="J252" s="29"/>
      <c r="K252" s="29"/>
      <c r="L252" s="140"/>
      <c r="M252" s="148"/>
      <c r="N252" s="140"/>
      <c r="O252" s="140"/>
      <c r="P252" s="140"/>
    </row>
    <row r="253" spans="2:16" s="12" customFormat="1">
      <c r="B253" s="18"/>
      <c r="C253" s="123"/>
      <c r="D253" s="60"/>
      <c r="E253" s="60"/>
      <c r="F253" s="15"/>
      <c r="H253" s="29"/>
      <c r="I253" s="29"/>
      <c r="J253" s="29"/>
      <c r="K253" s="29"/>
      <c r="L253" s="140"/>
      <c r="M253" s="148"/>
      <c r="N253" s="140"/>
      <c r="O253" s="140"/>
      <c r="P253" s="140"/>
    </row>
    <row r="254" spans="2:16" s="12" customFormat="1">
      <c r="B254" s="18"/>
      <c r="C254" s="123"/>
      <c r="D254" s="60"/>
      <c r="E254" s="60"/>
      <c r="F254" s="15"/>
      <c r="H254" s="29"/>
      <c r="I254" s="29"/>
      <c r="J254" s="29"/>
      <c r="K254" s="29"/>
      <c r="L254" s="140"/>
      <c r="M254" s="148"/>
      <c r="N254" s="140"/>
      <c r="O254" s="140"/>
      <c r="P254" s="140"/>
    </row>
    <row r="255" spans="2:16" s="12" customFormat="1">
      <c r="B255" s="18"/>
      <c r="C255" s="123"/>
      <c r="D255" s="60"/>
      <c r="E255" s="60"/>
      <c r="F255" s="15"/>
      <c r="H255" s="29"/>
      <c r="I255" s="29"/>
      <c r="J255" s="29"/>
      <c r="K255" s="29"/>
      <c r="L255" s="140"/>
      <c r="M255" s="148"/>
      <c r="N255" s="140"/>
      <c r="O255" s="140"/>
      <c r="P255" s="140"/>
    </row>
    <row r="256" spans="2:16" s="12" customFormat="1">
      <c r="B256" s="18"/>
      <c r="C256" s="123"/>
      <c r="D256" s="60"/>
      <c r="E256" s="60"/>
      <c r="F256" s="15"/>
      <c r="H256" s="29"/>
      <c r="I256" s="29"/>
      <c r="J256" s="29"/>
      <c r="K256" s="29"/>
      <c r="L256" s="140"/>
      <c r="M256" s="148"/>
      <c r="N256" s="140"/>
      <c r="O256" s="140"/>
      <c r="P256" s="140"/>
    </row>
    <row r="257" spans="2:16" s="12" customFormat="1">
      <c r="B257" s="18"/>
      <c r="C257" s="123"/>
      <c r="D257" s="60"/>
      <c r="E257" s="60"/>
      <c r="F257" s="15"/>
      <c r="H257" s="29"/>
      <c r="I257" s="29"/>
      <c r="J257" s="29"/>
      <c r="K257" s="29"/>
      <c r="L257" s="140"/>
      <c r="M257" s="148"/>
      <c r="N257" s="140"/>
      <c r="O257" s="140"/>
      <c r="P257" s="140"/>
    </row>
    <row r="258" spans="2:16" s="12" customFormat="1">
      <c r="B258" s="18"/>
      <c r="C258" s="123"/>
      <c r="D258" s="60"/>
      <c r="E258" s="60"/>
      <c r="F258" s="15"/>
      <c r="H258" s="29"/>
      <c r="I258" s="29"/>
      <c r="J258" s="29"/>
      <c r="K258" s="29"/>
      <c r="L258" s="140"/>
      <c r="M258" s="148"/>
      <c r="N258" s="140"/>
      <c r="O258" s="140"/>
      <c r="P258" s="140"/>
    </row>
    <row r="259" spans="2:16" s="12" customFormat="1">
      <c r="B259" s="18"/>
      <c r="C259" s="123"/>
      <c r="D259" s="60"/>
      <c r="E259" s="60"/>
      <c r="F259" s="15"/>
      <c r="H259" s="29"/>
      <c r="I259" s="29"/>
      <c r="J259" s="29"/>
      <c r="K259" s="29"/>
      <c r="L259" s="140"/>
      <c r="M259" s="148"/>
      <c r="N259" s="140"/>
      <c r="O259" s="140"/>
      <c r="P259" s="140"/>
    </row>
    <row r="260" spans="2:16" s="12" customFormat="1">
      <c r="B260" s="18"/>
      <c r="C260" s="123"/>
      <c r="D260" s="60"/>
      <c r="E260" s="60"/>
      <c r="F260" s="15"/>
      <c r="H260" s="29"/>
      <c r="I260" s="29"/>
      <c r="J260" s="29"/>
      <c r="K260" s="29"/>
      <c r="L260" s="140"/>
      <c r="M260" s="148"/>
      <c r="N260" s="140"/>
      <c r="O260" s="140"/>
      <c r="P260" s="140"/>
    </row>
    <row r="261" spans="2:16" s="12" customFormat="1">
      <c r="B261" s="18"/>
      <c r="C261" s="123"/>
      <c r="D261" s="60"/>
      <c r="E261" s="60"/>
      <c r="F261" s="15"/>
      <c r="H261" s="29"/>
      <c r="I261" s="29"/>
      <c r="J261" s="29"/>
      <c r="K261" s="29"/>
      <c r="L261" s="140"/>
      <c r="M261" s="148"/>
      <c r="N261" s="140"/>
      <c r="O261" s="140"/>
      <c r="P261" s="140"/>
    </row>
    <row r="262" spans="2:16" s="12" customFormat="1">
      <c r="B262" s="21"/>
      <c r="C262" s="129"/>
      <c r="D262" s="65"/>
      <c r="E262" s="65"/>
      <c r="F262" s="32"/>
      <c r="H262" s="29"/>
      <c r="I262" s="29"/>
      <c r="J262" s="29"/>
      <c r="K262" s="29"/>
      <c r="L262" s="140"/>
      <c r="M262" s="148"/>
      <c r="N262" s="140"/>
      <c r="O262" s="140"/>
      <c r="P262" s="140"/>
    </row>
    <row r="263" spans="2:16" s="12" customFormat="1">
      <c r="B263" s="22"/>
      <c r="C263" s="130"/>
      <c r="D263" s="65"/>
      <c r="E263" s="65"/>
      <c r="F263" s="32"/>
      <c r="H263" s="29"/>
      <c r="I263" s="29"/>
      <c r="J263" s="29"/>
      <c r="K263" s="29"/>
      <c r="L263" s="140"/>
      <c r="M263" s="148"/>
      <c r="N263" s="140"/>
      <c r="O263" s="140"/>
      <c r="P263" s="140"/>
    </row>
    <row r="264" spans="2:16" s="12" customFormat="1">
      <c r="B264" s="22"/>
      <c r="C264" s="130"/>
      <c r="D264" s="65"/>
      <c r="E264" s="65"/>
      <c r="F264" s="32"/>
      <c r="H264" s="29"/>
      <c r="I264" s="29"/>
      <c r="J264" s="29"/>
      <c r="K264" s="29"/>
      <c r="L264" s="140"/>
      <c r="M264" s="148"/>
      <c r="N264" s="140"/>
      <c r="O264" s="140"/>
      <c r="P264" s="140"/>
    </row>
    <row r="265" spans="2:16" s="12" customFormat="1">
      <c r="B265" s="22"/>
      <c r="C265" s="130"/>
      <c r="D265" s="65"/>
      <c r="E265" s="65"/>
      <c r="F265" s="32"/>
      <c r="H265" s="29"/>
      <c r="I265" s="29"/>
      <c r="J265" s="29"/>
      <c r="K265" s="29"/>
      <c r="L265" s="140"/>
      <c r="M265" s="148"/>
      <c r="N265" s="140"/>
      <c r="O265" s="140"/>
      <c r="P265" s="140"/>
    </row>
    <row r="266" spans="2:16" s="12" customFormat="1">
      <c r="B266" s="22"/>
      <c r="C266" s="130"/>
      <c r="D266" s="65"/>
      <c r="E266" s="65"/>
      <c r="F266" s="32"/>
      <c r="H266" s="29"/>
      <c r="I266" s="29"/>
      <c r="J266" s="29"/>
      <c r="K266" s="29"/>
      <c r="L266" s="140"/>
      <c r="M266" s="148"/>
      <c r="N266" s="140"/>
      <c r="O266" s="140"/>
      <c r="P266" s="140"/>
    </row>
    <row r="267" spans="2:16" s="12" customFormat="1">
      <c r="B267" s="22"/>
      <c r="C267" s="130"/>
      <c r="D267" s="65"/>
      <c r="E267" s="65"/>
      <c r="F267" s="32"/>
      <c r="H267" s="29"/>
      <c r="I267" s="29"/>
      <c r="J267" s="29"/>
      <c r="K267" s="29"/>
      <c r="L267" s="140"/>
      <c r="M267" s="148"/>
      <c r="N267" s="140"/>
      <c r="O267" s="140"/>
      <c r="P267" s="140"/>
    </row>
    <row r="268" spans="2:16" s="12" customFormat="1">
      <c r="B268" s="22"/>
      <c r="C268" s="130"/>
      <c r="D268" s="65"/>
      <c r="E268" s="65"/>
      <c r="F268" s="32"/>
      <c r="H268" s="29"/>
      <c r="I268" s="29"/>
      <c r="J268" s="29"/>
      <c r="K268" s="29"/>
      <c r="L268" s="140"/>
      <c r="M268" s="148"/>
      <c r="N268" s="140"/>
      <c r="O268" s="140"/>
      <c r="P268" s="140"/>
    </row>
    <row r="269" spans="2:16" s="12" customFormat="1">
      <c r="B269" s="22"/>
      <c r="C269" s="130"/>
      <c r="D269" s="65"/>
      <c r="E269" s="65"/>
      <c r="F269" s="32"/>
      <c r="H269" s="29"/>
      <c r="I269" s="29"/>
      <c r="J269" s="29"/>
      <c r="K269" s="29"/>
      <c r="L269" s="140"/>
      <c r="M269" s="148"/>
      <c r="N269" s="140"/>
      <c r="O269" s="140"/>
      <c r="P269" s="140"/>
    </row>
    <row r="270" spans="2:16" s="12" customFormat="1">
      <c r="B270" s="22"/>
      <c r="C270" s="130"/>
      <c r="D270" s="65"/>
      <c r="E270" s="65"/>
      <c r="F270" s="32"/>
      <c r="H270" s="29"/>
      <c r="I270" s="29"/>
      <c r="J270" s="29"/>
      <c r="K270" s="29"/>
      <c r="L270" s="140"/>
      <c r="M270" s="148"/>
      <c r="N270" s="140"/>
      <c r="O270" s="140"/>
      <c r="P270" s="140"/>
    </row>
    <row r="271" spans="2:16" s="12" customFormat="1">
      <c r="B271" s="22"/>
      <c r="C271" s="130"/>
      <c r="D271" s="65"/>
      <c r="E271" s="65"/>
      <c r="F271" s="32"/>
      <c r="H271" s="29"/>
      <c r="I271" s="29"/>
      <c r="J271" s="29"/>
      <c r="K271" s="29"/>
      <c r="L271" s="140"/>
      <c r="M271" s="148"/>
      <c r="N271" s="140"/>
      <c r="O271" s="140"/>
      <c r="P271" s="140"/>
    </row>
    <row r="272" spans="2:16" s="12" customFormat="1">
      <c r="B272" s="22"/>
      <c r="C272" s="130"/>
      <c r="D272" s="65"/>
      <c r="E272" s="65"/>
      <c r="F272" s="32"/>
      <c r="H272" s="29"/>
      <c r="I272" s="29"/>
      <c r="J272" s="29"/>
      <c r="K272" s="29"/>
      <c r="L272" s="140"/>
      <c r="M272" s="148"/>
      <c r="N272" s="140"/>
      <c r="O272" s="140"/>
      <c r="P272" s="140"/>
    </row>
    <row r="273" spans="2:16" s="12" customFormat="1">
      <c r="B273" s="22"/>
      <c r="C273" s="130"/>
      <c r="D273" s="65"/>
      <c r="E273" s="65"/>
      <c r="F273" s="32"/>
      <c r="H273" s="29"/>
      <c r="I273" s="29"/>
      <c r="J273" s="29"/>
      <c r="K273" s="29"/>
      <c r="L273" s="140"/>
      <c r="M273" s="148"/>
      <c r="N273" s="140"/>
      <c r="O273" s="140"/>
      <c r="P273" s="140"/>
    </row>
    <row r="274" spans="2:16" s="12" customFormat="1">
      <c r="B274" s="22"/>
      <c r="C274" s="130"/>
      <c r="D274" s="65"/>
      <c r="E274" s="65"/>
      <c r="F274" s="32"/>
      <c r="H274" s="29"/>
      <c r="I274" s="29"/>
      <c r="J274" s="29"/>
      <c r="K274" s="29"/>
      <c r="L274" s="140"/>
      <c r="M274" s="148"/>
      <c r="N274" s="140"/>
      <c r="O274" s="140"/>
      <c r="P274" s="140"/>
    </row>
    <row r="275" spans="2:16" s="12" customFormat="1">
      <c r="B275" s="22"/>
      <c r="C275" s="130"/>
      <c r="D275" s="65"/>
      <c r="E275" s="65"/>
      <c r="F275" s="32"/>
      <c r="H275" s="29"/>
      <c r="I275" s="29"/>
      <c r="J275" s="29"/>
      <c r="K275" s="29"/>
      <c r="L275" s="140"/>
      <c r="M275" s="148"/>
      <c r="N275" s="140"/>
      <c r="O275" s="140"/>
      <c r="P275" s="140"/>
    </row>
    <row r="276" spans="2:16" s="12" customFormat="1">
      <c r="B276" s="22"/>
      <c r="C276" s="130"/>
      <c r="D276" s="65"/>
      <c r="E276" s="65"/>
      <c r="F276" s="32"/>
      <c r="H276" s="29"/>
      <c r="I276" s="29"/>
      <c r="J276" s="29"/>
      <c r="K276" s="29"/>
      <c r="L276" s="140"/>
      <c r="M276" s="148"/>
      <c r="N276" s="140"/>
      <c r="O276" s="140"/>
      <c r="P276" s="140"/>
    </row>
    <row r="277" spans="2:16" s="12" customFormat="1">
      <c r="B277" s="23"/>
      <c r="C277" s="129"/>
      <c r="D277" s="65"/>
      <c r="E277" s="65"/>
      <c r="F277" s="32"/>
      <c r="H277" s="29"/>
      <c r="I277" s="29"/>
      <c r="J277" s="29"/>
      <c r="K277" s="29"/>
      <c r="L277" s="140"/>
      <c r="M277" s="148"/>
      <c r="N277" s="140"/>
      <c r="O277" s="140"/>
      <c r="P277" s="140"/>
    </row>
    <row r="278" spans="2:16" s="12" customFormat="1">
      <c r="B278" s="22"/>
      <c r="C278" s="130"/>
      <c r="D278" s="65"/>
      <c r="E278" s="65"/>
      <c r="F278" s="32"/>
      <c r="H278" s="29"/>
      <c r="I278" s="29"/>
      <c r="J278" s="29"/>
      <c r="K278" s="29"/>
      <c r="L278" s="140"/>
      <c r="M278" s="148"/>
      <c r="N278" s="140"/>
      <c r="O278" s="140"/>
      <c r="P278" s="140"/>
    </row>
    <row r="279" spans="2:16" s="12" customFormat="1">
      <c r="B279" s="22"/>
      <c r="C279" s="130"/>
      <c r="D279" s="65"/>
      <c r="E279" s="65"/>
      <c r="F279" s="32"/>
      <c r="H279" s="29"/>
      <c r="I279" s="29"/>
      <c r="J279" s="29"/>
      <c r="K279" s="29"/>
      <c r="L279" s="140"/>
      <c r="M279" s="148"/>
      <c r="N279" s="140"/>
      <c r="O279" s="140"/>
      <c r="P279" s="140"/>
    </row>
    <row r="280" spans="2:16" s="12" customFormat="1">
      <c r="B280" s="22"/>
      <c r="C280" s="130"/>
      <c r="D280" s="65"/>
      <c r="E280" s="65"/>
      <c r="F280" s="32"/>
      <c r="H280" s="29"/>
      <c r="I280" s="29"/>
      <c r="J280" s="29"/>
      <c r="K280" s="29"/>
      <c r="L280" s="140"/>
      <c r="M280" s="148"/>
      <c r="N280" s="140"/>
      <c r="O280" s="140"/>
      <c r="P280" s="140"/>
    </row>
    <row r="281" spans="2:16" s="12" customFormat="1">
      <c r="B281" s="22"/>
      <c r="C281" s="130"/>
      <c r="D281" s="65"/>
      <c r="E281" s="65"/>
      <c r="F281" s="32"/>
      <c r="H281" s="29"/>
      <c r="I281" s="29"/>
      <c r="J281" s="29"/>
      <c r="K281" s="29"/>
      <c r="L281" s="140"/>
      <c r="M281" s="148"/>
      <c r="N281" s="140"/>
      <c r="O281" s="140"/>
      <c r="P281" s="140"/>
    </row>
    <row r="282" spans="2:16" s="12" customFormat="1">
      <c r="B282" s="22"/>
      <c r="C282" s="130"/>
      <c r="D282" s="65"/>
      <c r="E282" s="65"/>
      <c r="F282" s="32"/>
      <c r="H282" s="29"/>
      <c r="I282" s="29"/>
      <c r="J282" s="29"/>
      <c r="K282" s="29"/>
      <c r="L282" s="140"/>
      <c r="M282" s="148"/>
      <c r="N282" s="140"/>
      <c r="O282" s="140"/>
      <c r="P282" s="140"/>
    </row>
    <row r="283" spans="2:16" s="12" customFormat="1">
      <c r="B283" s="22"/>
      <c r="C283" s="130"/>
      <c r="D283" s="65"/>
      <c r="E283" s="65"/>
      <c r="F283" s="32"/>
      <c r="H283" s="29"/>
      <c r="I283" s="29"/>
      <c r="J283" s="29"/>
      <c r="K283" s="29"/>
      <c r="L283" s="140"/>
      <c r="M283" s="148"/>
      <c r="N283" s="140"/>
      <c r="O283" s="140"/>
      <c r="P283" s="140"/>
    </row>
    <row r="284" spans="2:16" s="12" customFormat="1">
      <c r="B284" s="22"/>
      <c r="C284" s="130"/>
      <c r="D284" s="65"/>
      <c r="E284" s="65"/>
      <c r="F284" s="32"/>
      <c r="H284" s="29"/>
      <c r="I284" s="29"/>
      <c r="J284" s="29"/>
      <c r="K284" s="29"/>
      <c r="L284" s="140"/>
      <c r="M284" s="148"/>
      <c r="N284" s="140"/>
      <c r="O284" s="140"/>
      <c r="P284" s="140"/>
    </row>
    <row r="285" spans="2:16" s="12" customFormat="1">
      <c r="B285" s="22"/>
      <c r="C285" s="130"/>
      <c r="D285" s="65"/>
      <c r="E285" s="65"/>
      <c r="F285" s="32"/>
      <c r="H285" s="29"/>
      <c r="I285" s="29"/>
      <c r="J285" s="29"/>
      <c r="K285" s="29"/>
      <c r="L285" s="140"/>
      <c r="M285" s="148"/>
      <c r="N285" s="140"/>
      <c r="O285" s="140"/>
      <c r="P285" s="140"/>
    </row>
    <row r="286" spans="2:16" s="12" customFormat="1">
      <c r="B286" s="22"/>
      <c r="C286" s="130"/>
      <c r="D286" s="65"/>
      <c r="E286" s="65"/>
      <c r="F286" s="32"/>
      <c r="H286" s="29"/>
      <c r="I286" s="29"/>
      <c r="J286" s="29"/>
      <c r="K286" s="29"/>
      <c r="L286" s="140"/>
      <c r="M286" s="148"/>
      <c r="N286" s="140"/>
      <c r="O286" s="140"/>
      <c r="P286" s="140"/>
    </row>
    <row r="287" spans="2:16" s="12" customFormat="1">
      <c r="B287" s="22"/>
      <c r="C287" s="130"/>
      <c r="D287" s="65"/>
      <c r="E287" s="65"/>
      <c r="F287" s="32"/>
      <c r="H287" s="29"/>
      <c r="I287" s="29"/>
      <c r="J287" s="29"/>
      <c r="K287" s="29"/>
      <c r="L287" s="140"/>
      <c r="M287" s="148"/>
      <c r="N287" s="140"/>
      <c r="O287" s="140"/>
      <c r="P287" s="140"/>
    </row>
    <row r="288" spans="2:16" s="12" customFormat="1">
      <c r="B288" s="22"/>
      <c r="C288" s="130"/>
      <c r="D288" s="65"/>
      <c r="E288" s="65"/>
      <c r="F288" s="32"/>
      <c r="H288" s="29"/>
      <c r="I288" s="29"/>
      <c r="J288" s="29"/>
      <c r="K288" s="29"/>
      <c r="L288" s="140"/>
      <c r="M288" s="148"/>
      <c r="N288" s="140"/>
      <c r="O288" s="140"/>
      <c r="P288" s="140"/>
    </row>
    <row r="289" spans="2:6">
      <c r="B289" s="24"/>
      <c r="C289" s="131"/>
      <c r="D289" s="66"/>
      <c r="E289" s="66"/>
      <c r="F289" s="31"/>
    </row>
    <row r="290" spans="2:6">
      <c r="B290" s="24"/>
      <c r="C290" s="131"/>
      <c r="D290" s="66"/>
      <c r="E290" s="66"/>
      <c r="F290" s="31"/>
    </row>
    <row r="291" spans="2:6">
      <c r="B291" s="24"/>
      <c r="C291" s="131"/>
      <c r="D291" s="66"/>
      <c r="E291" s="66"/>
      <c r="F291" s="31"/>
    </row>
    <row r="292" spans="2:6">
      <c r="B292" s="24"/>
      <c r="C292" s="131"/>
      <c r="D292" s="66"/>
      <c r="E292" s="66"/>
      <c r="F292" s="31"/>
    </row>
  </sheetData>
  <pageMargins left="0.59055118110236227" right="0.59055118110236227" top="0.86614173228346458" bottom="0.59055118110236227" header="0.47244094488188981" footer="0.19685039370078741"/>
  <pageSetup paperSize="9" firstPageNumber="14" orientation="landscape" useFirstPageNumber="1" horizontalDpi="300" verticalDpi="300" r:id="rId1"/>
  <headerFooter alignWithMargins="0">
    <oddHeader>&amp;C&amp;"Calibri,Tučné"&amp;12Tabulka vyhodnocení záborů PUPFL: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ZPF</vt:lpstr>
      <vt:lpstr>SHRNUT</vt:lpstr>
      <vt:lpstr>PUPFL</vt:lpstr>
      <vt:lpstr>PUPFL!Názvy_tisku</vt:lpstr>
      <vt:lpstr>ZPF!Názvy_tisku</vt:lpstr>
      <vt:lpstr>PUPFL!Oblast_tisku</vt:lpstr>
      <vt:lpstr>SHRNUT!Oblast_tisku</vt:lpstr>
      <vt:lpstr>ZPF!Oblast_tisku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Katka</dc:creator>
  <cp:lastModifiedBy>Klára Váchalová</cp:lastModifiedBy>
  <cp:lastPrinted>2022-05-24T09:39:17Z</cp:lastPrinted>
  <dcterms:created xsi:type="dcterms:W3CDTF">2012-07-30T11:33:47Z</dcterms:created>
  <dcterms:modified xsi:type="dcterms:W3CDTF">2022-05-24T09:41:10Z</dcterms:modified>
</cp:coreProperties>
</file>