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480" windowWidth="22716" windowHeight="11052"/>
  </bookViews>
  <sheets>
    <sheet name="Rekapitulace stavby" sheetId="1" r:id="rId1"/>
    <sheet name="SO 08.4 - Tenisové hřiště" sheetId="2" r:id="rId2"/>
    <sheet name="SO 08.4.1 - Chodník" sheetId="3" r:id="rId3"/>
    <sheet name="SO 08.4.2 - Odvodnění, dr..." sheetId="4" r:id="rId4"/>
    <sheet name="SO 08.4.3 - Kabelová chrá..." sheetId="5" r:id="rId5"/>
    <sheet name="SO 08.4.4 - Zatravnění" sheetId="6" r:id="rId6"/>
    <sheet name="VON - Vedlejší a ostatní ..." sheetId="7" r:id="rId7"/>
  </sheets>
  <definedNames>
    <definedName name="_xlnm.Print_Titles" localSheetId="0">'Rekapitulace stavby'!$85:$85</definedName>
    <definedName name="_xlnm.Print_Titles" localSheetId="1">'SO 08.4 - Tenisové hřiště'!$121:$121</definedName>
    <definedName name="_xlnm.Print_Titles" localSheetId="2">'SO 08.4.1 - Chodník'!$120:$120</definedName>
    <definedName name="_xlnm.Print_Titles" localSheetId="3">'SO 08.4.2 - Odvodnění, dr...'!$120:$120</definedName>
    <definedName name="_xlnm.Print_Titles" localSheetId="4">'SO 08.4.3 - Kabelová chrá...'!$120:$120</definedName>
    <definedName name="_xlnm.Print_Titles" localSheetId="5">'SO 08.4.4 - Zatravnění'!$116:$116</definedName>
    <definedName name="_xlnm.Print_Titles" localSheetId="6">'VON - Vedlejší a ostatní ...'!$118:$118</definedName>
    <definedName name="_xlnm.Print_Area" localSheetId="0">'Rekapitulace stavby'!$C$4:$AP$70,'Rekapitulace stavby'!$C$76:$AP$101</definedName>
    <definedName name="_xlnm.Print_Area" localSheetId="1">'SO 08.4 - Tenisové hřiště'!$C$4:$Q$70,'SO 08.4 - Tenisové hřiště'!$C$76:$Q$105,'SO 08.4 - Tenisové hřiště'!$C$111:$Q$288</definedName>
    <definedName name="_xlnm.Print_Area" localSheetId="2">'SO 08.4.1 - Chodník'!$C$4:$Q$70,'SO 08.4.1 - Chodník'!$C$76:$Q$104,'SO 08.4.1 - Chodník'!$C$110:$Q$194</definedName>
    <definedName name="_xlnm.Print_Area" localSheetId="3">'SO 08.4.2 - Odvodnění, dr...'!$C$4:$Q$70,'SO 08.4.2 - Odvodnění, dr...'!$C$76:$Q$104,'SO 08.4.2 - Odvodnění, dr...'!$C$110:$Q$211</definedName>
    <definedName name="_xlnm.Print_Area" localSheetId="4">'SO 08.4.3 - Kabelová chrá...'!$C$4:$Q$70,'SO 08.4.3 - Kabelová chrá...'!$C$76:$Q$104,'SO 08.4.3 - Kabelová chrá...'!$C$110:$Q$181</definedName>
    <definedName name="_xlnm.Print_Area" localSheetId="5">'SO 08.4.4 - Zatravnění'!$C$4:$Q$70,'SO 08.4.4 - Zatravnění'!$C$76:$Q$100,'SO 08.4.4 - Zatravnění'!$C$106:$Q$155</definedName>
    <definedName name="_xlnm.Print_Area" localSheetId="6">'VON - Vedlejší a ostatní ...'!$C$4:$Q$70,'VON - Vedlejší a ostatní ...'!$C$76:$Q$102,'VON - Vedlejší a ostatní ...'!$C$108:$Q$151</definedName>
  </definedNames>
  <calcPr calcId="145621"/>
</workbook>
</file>

<file path=xl/calcChain.xml><?xml version="1.0" encoding="utf-8"?>
<calcChain xmlns="http://schemas.openxmlformats.org/spreadsheetml/2006/main">
  <c r="N151" i="7" l="1"/>
  <c r="AY93" i="1"/>
  <c r="AX93" i="1"/>
  <c r="BI148" i="7"/>
  <c r="BH148" i="7"/>
  <c r="BG148" i="7"/>
  <c r="BF148" i="7"/>
  <c r="AA148" i="7"/>
  <c r="AA147" i="7" s="1"/>
  <c r="Y148" i="7"/>
  <c r="Y147" i="7"/>
  <c r="W148" i="7"/>
  <c r="W147" i="7"/>
  <c r="BK148" i="7"/>
  <c r="BK147" i="7" s="1"/>
  <c r="N147" i="7" s="1"/>
  <c r="N92" i="7" s="1"/>
  <c r="N148" i="7"/>
  <c r="BE148" i="7"/>
  <c r="BI144" i="7"/>
  <c r="BH144" i="7"/>
  <c r="BG144" i="7"/>
  <c r="BF144" i="7"/>
  <c r="AA144" i="7"/>
  <c r="Y144" i="7"/>
  <c r="W144" i="7"/>
  <c r="BK144" i="7"/>
  <c r="N144" i="7"/>
  <c r="BE144" i="7" s="1"/>
  <c r="BI141" i="7"/>
  <c r="BH141" i="7"/>
  <c r="BG141" i="7"/>
  <c r="BF141" i="7"/>
  <c r="AA141" i="7"/>
  <c r="Y141" i="7"/>
  <c r="W141" i="7"/>
  <c r="BK141" i="7"/>
  <c r="N141" i="7"/>
  <c r="BE141" i="7" s="1"/>
  <c r="BI138" i="7"/>
  <c r="BH138" i="7"/>
  <c r="BG138" i="7"/>
  <c r="BF138" i="7"/>
  <c r="AA138" i="7"/>
  <c r="Y138" i="7"/>
  <c r="W138" i="7"/>
  <c r="BK138" i="7"/>
  <c r="N138" i="7"/>
  <c r="BE138" i="7" s="1"/>
  <c r="BI135" i="7"/>
  <c r="BH135" i="7"/>
  <c r="BG135" i="7"/>
  <c r="BF135" i="7"/>
  <c r="AA135" i="7"/>
  <c r="Y135" i="7"/>
  <c r="W135" i="7"/>
  <c r="BK135" i="7"/>
  <c r="N135" i="7"/>
  <c r="BE135" i="7"/>
  <c r="BI132" i="7"/>
  <c r="BH132" i="7"/>
  <c r="BG132" i="7"/>
  <c r="BF132" i="7"/>
  <c r="AA132" i="7"/>
  <c r="Y132" i="7"/>
  <c r="W132" i="7"/>
  <c r="BK132" i="7"/>
  <c r="N132" i="7"/>
  <c r="BE132" i="7"/>
  <c r="BI129" i="7"/>
  <c r="BH129" i="7"/>
  <c r="BG129" i="7"/>
  <c r="BF129" i="7"/>
  <c r="AA129" i="7"/>
  <c r="AA128" i="7"/>
  <c r="Y129" i="7"/>
  <c r="Y128" i="7"/>
  <c r="W129" i="7"/>
  <c r="W128" i="7"/>
  <c r="BK129" i="7"/>
  <c r="BK128" i="7"/>
  <c r="N128" i="7" s="1"/>
  <c r="N91" i="7" s="1"/>
  <c r="N129" i="7"/>
  <c r="BE129" i="7" s="1"/>
  <c r="BI125" i="7"/>
  <c r="BH125" i="7"/>
  <c r="BG125" i="7"/>
  <c r="BF125" i="7"/>
  <c r="AA125" i="7"/>
  <c r="Y125" i="7"/>
  <c r="W125" i="7"/>
  <c r="BK125" i="7"/>
  <c r="N125" i="7"/>
  <c r="BE125" i="7"/>
  <c r="BI122" i="7"/>
  <c r="BH122" i="7"/>
  <c r="BG122" i="7"/>
  <c r="BF122" i="7"/>
  <c r="AA122" i="7"/>
  <c r="AA121" i="7"/>
  <c r="AA120" i="7" s="1"/>
  <c r="AA119" i="7" s="1"/>
  <c r="Y122" i="7"/>
  <c r="Y121" i="7"/>
  <c r="Y120" i="7" s="1"/>
  <c r="Y119" i="7" s="1"/>
  <c r="W122" i="7"/>
  <c r="W121" i="7"/>
  <c r="W120" i="7" s="1"/>
  <c r="W119" i="7" s="1"/>
  <c r="AU93" i="1" s="1"/>
  <c r="BK122" i="7"/>
  <c r="BK121" i="7" s="1"/>
  <c r="N122" i="7"/>
  <c r="BE122" i="7"/>
  <c r="M116" i="7"/>
  <c r="F116" i="7"/>
  <c r="M115" i="7"/>
  <c r="F115" i="7"/>
  <c r="F113" i="7"/>
  <c r="F111" i="7"/>
  <c r="BI100" i="7"/>
  <c r="BH100" i="7"/>
  <c r="BG100" i="7"/>
  <c r="BF100" i="7"/>
  <c r="BI99" i="7"/>
  <c r="BH99" i="7"/>
  <c r="BG99" i="7"/>
  <c r="BF99" i="7"/>
  <c r="BI98" i="7"/>
  <c r="BH98" i="7"/>
  <c r="BG98" i="7"/>
  <c r="BF98" i="7"/>
  <c r="BI97" i="7"/>
  <c r="BH97" i="7"/>
  <c r="BG97" i="7"/>
  <c r="BF97" i="7"/>
  <c r="BI96" i="7"/>
  <c r="BH96" i="7"/>
  <c r="BG96" i="7"/>
  <c r="BF96" i="7"/>
  <c r="BI95" i="7"/>
  <c r="H36" i="7"/>
  <c r="BD93" i="1" s="1"/>
  <c r="BH95" i="7"/>
  <c r="H35" i="7" s="1"/>
  <c r="BC93" i="1" s="1"/>
  <c r="BG95" i="7"/>
  <c r="H34" i="7"/>
  <c r="BB93" i="1" s="1"/>
  <c r="BF95" i="7"/>
  <c r="M33" i="7" s="1"/>
  <c r="AW93" i="1" s="1"/>
  <c r="M84" i="7"/>
  <c r="F84" i="7"/>
  <c r="M83" i="7"/>
  <c r="F83" i="7"/>
  <c r="F81" i="7"/>
  <c r="F79" i="7"/>
  <c r="O9" i="7"/>
  <c r="M113" i="7"/>
  <c r="M81" i="7"/>
  <c r="F6" i="7"/>
  <c r="F110" i="7" s="1"/>
  <c r="F78" i="7"/>
  <c r="N155" i="6"/>
  <c r="AY92" i="1"/>
  <c r="AX92" i="1"/>
  <c r="BI152" i="6"/>
  <c r="BH152" i="6"/>
  <c r="BG152" i="6"/>
  <c r="BF152" i="6"/>
  <c r="AA152" i="6"/>
  <c r="Y152" i="6"/>
  <c r="W152" i="6"/>
  <c r="BK152" i="6"/>
  <c r="N152" i="6"/>
  <c r="BE152" i="6" s="1"/>
  <c r="BI149" i="6"/>
  <c r="BH149" i="6"/>
  <c r="BG149" i="6"/>
  <c r="BF149" i="6"/>
  <c r="AA149" i="6"/>
  <c r="Y149" i="6"/>
  <c r="W149" i="6"/>
  <c r="BK149" i="6"/>
  <c r="N149" i="6"/>
  <c r="BE149" i="6" s="1"/>
  <c r="BI146" i="6"/>
  <c r="BH146" i="6"/>
  <c r="BG146" i="6"/>
  <c r="BF146" i="6"/>
  <c r="AA146" i="6"/>
  <c r="Y146" i="6"/>
  <c r="W146" i="6"/>
  <c r="BK146" i="6"/>
  <c r="N146" i="6"/>
  <c r="BE146" i="6" s="1"/>
  <c r="BI143" i="6"/>
  <c r="BH143" i="6"/>
  <c r="BG143" i="6"/>
  <c r="BF143" i="6"/>
  <c r="AA143" i="6"/>
  <c r="Y143" i="6"/>
  <c r="W143" i="6"/>
  <c r="BK143" i="6"/>
  <c r="N143" i="6"/>
  <c r="BE143" i="6" s="1"/>
  <c r="BI142" i="6"/>
  <c r="BH142" i="6"/>
  <c r="BG142" i="6"/>
  <c r="BF142" i="6"/>
  <c r="AA142" i="6"/>
  <c r="Y142" i="6"/>
  <c r="W142" i="6"/>
  <c r="BK142" i="6"/>
  <c r="N142" i="6"/>
  <c r="BE142" i="6" s="1"/>
  <c r="BI139" i="6"/>
  <c r="BH139" i="6"/>
  <c r="BG139" i="6"/>
  <c r="BF139" i="6"/>
  <c r="AA139" i="6"/>
  <c r="Y139" i="6"/>
  <c r="W139" i="6"/>
  <c r="BK139" i="6"/>
  <c r="N139" i="6"/>
  <c r="BE139" i="6"/>
  <c r="BI136" i="6"/>
  <c r="BH136" i="6"/>
  <c r="BG136" i="6"/>
  <c r="BF136" i="6"/>
  <c r="AA136" i="6"/>
  <c r="Y136" i="6"/>
  <c r="W136" i="6"/>
  <c r="BK136" i="6"/>
  <c r="N136" i="6"/>
  <c r="BE136" i="6"/>
  <c r="BI133" i="6"/>
  <c r="BH133" i="6"/>
  <c r="BG133" i="6"/>
  <c r="BF133" i="6"/>
  <c r="AA133" i="6"/>
  <c r="Y133" i="6"/>
  <c r="W133" i="6"/>
  <c r="BK133" i="6"/>
  <c r="N133" i="6"/>
  <c r="BE133" i="6"/>
  <c r="BI132" i="6"/>
  <c r="BH132" i="6"/>
  <c r="BG132" i="6"/>
  <c r="BF132" i="6"/>
  <c r="AA132" i="6"/>
  <c r="Y132" i="6"/>
  <c r="W132" i="6"/>
  <c r="BK132" i="6"/>
  <c r="N132" i="6"/>
  <c r="BE132" i="6"/>
  <c r="BI131" i="6"/>
  <c r="BH131" i="6"/>
  <c r="BG131" i="6"/>
  <c r="BF131" i="6"/>
  <c r="AA131" i="6"/>
  <c r="Y131" i="6"/>
  <c r="W131" i="6"/>
  <c r="BK131" i="6"/>
  <c r="N131" i="6"/>
  <c r="BE131" i="6"/>
  <c r="BI127" i="6"/>
  <c r="BH127" i="6"/>
  <c r="BG127" i="6"/>
  <c r="BF127" i="6"/>
  <c r="AA127" i="6"/>
  <c r="Y127" i="6"/>
  <c r="W127" i="6"/>
  <c r="BK127" i="6"/>
  <c r="N127" i="6"/>
  <c r="BE127" i="6"/>
  <c r="BI124" i="6"/>
  <c r="BH124" i="6"/>
  <c r="BG124" i="6"/>
  <c r="BF124" i="6"/>
  <c r="AA124" i="6"/>
  <c r="Y124" i="6"/>
  <c r="W124" i="6"/>
  <c r="BK124" i="6"/>
  <c r="N124" i="6"/>
  <c r="BE124" i="6"/>
  <c r="BI120" i="6"/>
  <c r="BH120" i="6"/>
  <c r="BG120" i="6"/>
  <c r="BF120" i="6"/>
  <c r="AA120" i="6"/>
  <c r="AA119" i="6"/>
  <c r="AA118" i="6" s="1"/>
  <c r="AA117" i="6" s="1"/>
  <c r="Y120" i="6"/>
  <c r="Y119" i="6"/>
  <c r="Y118" i="6" s="1"/>
  <c r="Y117" i="6" s="1"/>
  <c r="W120" i="6"/>
  <c r="W119" i="6"/>
  <c r="W118" i="6" s="1"/>
  <c r="W117" i="6" s="1"/>
  <c r="AU92" i="1" s="1"/>
  <c r="BK120" i="6"/>
  <c r="BK119" i="6" s="1"/>
  <c r="N120" i="6"/>
  <c r="BE120" i="6" s="1"/>
  <c r="M114" i="6"/>
  <c r="F114" i="6"/>
  <c r="M113" i="6"/>
  <c r="F113" i="6"/>
  <c r="F111" i="6"/>
  <c r="F109" i="6"/>
  <c r="BI98" i="6"/>
  <c r="BH98" i="6"/>
  <c r="BG98" i="6"/>
  <c r="BF98" i="6"/>
  <c r="BI97" i="6"/>
  <c r="BH97" i="6"/>
  <c r="BG97" i="6"/>
  <c r="BF97" i="6"/>
  <c r="BI96" i="6"/>
  <c r="BH96" i="6"/>
  <c r="BG96" i="6"/>
  <c r="BF96" i="6"/>
  <c r="BI95" i="6"/>
  <c r="BH95" i="6"/>
  <c r="BG95" i="6"/>
  <c r="BF95" i="6"/>
  <c r="BI94" i="6"/>
  <c r="BH94" i="6"/>
  <c r="BG94" i="6"/>
  <c r="BF94" i="6"/>
  <c r="BI93" i="6"/>
  <c r="H36" i="6"/>
  <c r="BD92" i="1" s="1"/>
  <c r="BH93" i="6"/>
  <c r="H35" i="6" s="1"/>
  <c r="BC92" i="1" s="1"/>
  <c r="BG93" i="6"/>
  <c r="H34" i="6"/>
  <c r="BB92" i="1" s="1"/>
  <c r="BF93" i="6"/>
  <c r="M33" i="6" s="1"/>
  <c r="AW92" i="1" s="1"/>
  <c r="M84" i="6"/>
  <c r="F84" i="6"/>
  <c r="M83" i="6"/>
  <c r="F83" i="6"/>
  <c r="F81" i="6"/>
  <c r="F79" i="6"/>
  <c r="O9" i="6"/>
  <c r="M111" i="6"/>
  <c r="M81" i="6"/>
  <c r="F6" i="6"/>
  <c r="F108" i="6" s="1"/>
  <c r="F78" i="6"/>
  <c r="N181" i="5"/>
  <c r="AY91" i="1"/>
  <c r="AX91" i="1"/>
  <c r="BI180" i="5"/>
  <c r="BH180" i="5"/>
  <c r="BG180" i="5"/>
  <c r="BF180" i="5"/>
  <c r="AA180" i="5"/>
  <c r="AA179" i="5" s="1"/>
  <c r="Y180" i="5"/>
  <c r="Y179" i="5" s="1"/>
  <c r="W180" i="5"/>
  <c r="W179" i="5" s="1"/>
  <c r="BK180" i="5"/>
  <c r="BK179" i="5" s="1"/>
  <c r="N179" i="5" s="1"/>
  <c r="N94" i="5" s="1"/>
  <c r="N180" i="5"/>
  <c r="BE180" i="5"/>
  <c r="BI178" i="5"/>
  <c r="BH178" i="5"/>
  <c r="BG178" i="5"/>
  <c r="BF178" i="5"/>
  <c r="AA178" i="5"/>
  <c r="Y178" i="5"/>
  <c r="W178" i="5"/>
  <c r="BK178" i="5"/>
  <c r="N178" i="5"/>
  <c r="BE178" i="5" s="1"/>
  <c r="BI175" i="5"/>
  <c r="BH175" i="5"/>
  <c r="BG175" i="5"/>
  <c r="BF175" i="5"/>
  <c r="AA175" i="5"/>
  <c r="Y175" i="5"/>
  <c r="W175" i="5"/>
  <c r="BK175" i="5"/>
  <c r="N175" i="5"/>
  <c r="BE175" i="5" s="1"/>
  <c r="BI172" i="5"/>
  <c r="BH172" i="5"/>
  <c r="BG172" i="5"/>
  <c r="BF172" i="5"/>
  <c r="AA172" i="5"/>
  <c r="AA171" i="5" s="1"/>
  <c r="Y172" i="5"/>
  <c r="Y171" i="5" s="1"/>
  <c r="W172" i="5"/>
  <c r="W171" i="5" s="1"/>
  <c r="BK172" i="5"/>
  <c r="BK171" i="5" s="1"/>
  <c r="N171" i="5" s="1"/>
  <c r="N93" i="5" s="1"/>
  <c r="N172" i="5"/>
  <c r="BE172" i="5"/>
  <c r="BI168" i="5"/>
  <c r="BH168" i="5"/>
  <c r="BG168" i="5"/>
  <c r="BF168" i="5"/>
  <c r="AA168" i="5"/>
  <c r="AA167" i="5" s="1"/>
  <c r="Y168" i="5"/>
  <c r="Y167" i="5" s="1"/>
  <c r="W168" i="5"/>
  <c r="W167" i="5" s="1"/>
  <c r="BK168" i="5"/>
  <c r="BK167" i="5" s="1"/>
  <c r="N167" i="5" s="1"/>
  <c r="N92" i="5" s="1"/>
  <c r="N168" i="5"/>
  <c r="BE168" i="5"/>
  <c r="BI164" i="5"/>
  <c r="BH164" i="5"/>
  <c r="BG164" i="5"/>
  <c r="BF164" i="5"/>
  <c r="AA164" i="5"/>
  <c r="AA163" i="5" s="1"/>
  <c r="Y164" i="5"/>
  <c r="Y163" i="5" s="1"/>
  <c r="W164" i="5"/>
  <c r="W163" i="5" s="1"/>
  <c r="BK164" i="5"/>
  <c r="BK163" i="5" s="1"/>
  <c r="N163" i="5" s="1"/>
  <c r="N91" i="5" s="1"/>
  <c r="N164" i="5"/>
  <c r="BE164" i="5"/>
  <c r="BI160" i="5"/>
  <c r="BH160" i="5"/>
  <c r="BG160" i="5"/>
  <c r="BF160" i="5"/>
  <c r="AA160" i="5"/>
  <c r="Y160" i="5"/>
  <c r="W160" i="5"/>
  <c r="BK160" i="5"/>
  <c r="N160" i="5"/>
  <c r="BE160" i="5" s="1"/>
  <c r="BI157" i="5"/>
  <c r="BH157" i="5"/>
  <c r="BG157" i="5"/>
  <c r="BF157" i="5"/>
  <c r="AA157" i="5"/>
  <c r="Y157" i="5"/>
  <c r="W157" i="5"/>
  <c r="BK157" i="5"/>
  <c r="N157" i="5"/>
  <c r="BE157" i="5"/>
  <c r="BI154" i="5"/>
  <c r="BH154" i="5"/>
  <c r="BG154" i="5"/>
  <c r="BF154" i="5"/>
  <c r="AA154" i="5"/>
  <c r="Y154" i="5"/>
  <c r="W154" i="5"/>
  <c r="BK154" i="5"/>
  <c r="N154" i="5"/>
  <c r="BE154" i="5"/>
  <c r="BI151" i="5"/>
  <c r="BH151" i="5"/>
  <c r="BG151" i="5"/>
  <c r="BF151" i="5"/>
  <c r="AA151" i="5"/>
  <c r="Y151" i="5"/>
  <c r="W151" i="5"/>
  <c r="BK151" i="5"/>
  <c r="N151" i="5"/>
  <c r="BE151" i="5"/>
  <c r="BI148" i="5"/>
  <c r="BH148" i="5"/>
  <c r="BG148" i="5"/>
  <c r="BF148" i="5"/>
  <c r="AA148" i="5"/>
  <c r="Y148" i="5"/>
  <c r="W148" i="5"/>
  <c r="BK148" i="5"/>
  <c r="N148" i="5"/>
  <c r="BE148" i="5"/>
  <c r="BI145" i="5"/>
  <c r="BH145" i="5"/>
  <c r="BG145" i="5"/>
  <c r="BF145" i="5"/>
  <c r="AA145" i="5"/>
  <c r="Y145" i="5"/>
  <c r="W145" i="5"/>
  <c r="BK145" i="5"/>
  <c r="N145" i="5"/>
  <c r="BE145" i="5"/>
  <c r="BI142" i="5"/>
  <c r="BH142" i="5"/>
  <c r="BG142" i="5"/>
  <c r="BF142" i="5"/>
  <c r="AA142" i="5"/>
  <c r="Y142" i="5"/>
  <c r="W142" i="5"/>
  <c r="BK142" i="5"/>
  <c r="N142" i="5"/>
  <c r="BE142" i="5"/>
  <c r="BI139" i="5"/>
  <c r="BH139" i="5"/>
  <c r="BG139" i="5"/>
  <c r="BF139" i="5"/>
  <c r="AA139" i="5"/>
  <c r="Y139" i="5"/>
  <c r="W139" i="5"/>
  <c r="BK139" i="5"/>
  <c r="N139" i="5"/>
  <c r="BE139" i="5"/>
  <c r="BI136" i="5"/>
  <c r="BH136" i="5"/>
  <c r="BG136" i="5"/>
  <c r="BF136" i="5"/>
  <c r="AA136" i="5"/>
  <c r="Y136" i="5"/>
  <c r="W136" i="5"/>
  <c r="BK136" i="5"/>
  <c r="N136" i="5"/>
  <c r="BE136" i="5"/>
  <c r="BI133" i="5"/>
  <c r="BH133" i="5"/>
  <c r="BG133" i="5"/>
  <c r="BF133" i="5"/>
  <c r="AA133" i="5"/>
  <c r="Y133" i="5"/>
  <c r="W133" i="5"/>
  <c r="BK133" i="5"/>
  <c r="N133" i="5"/>
  <c r="BE133" i="5"/>
  <c r="BI130" i="5"/>
  <c r="BH130" i="5"/>
  <c r="BG130" i="5"/>
  <c r="BF130" i="5"/>
  <c r="AA130" i="5"/>
  <c r="Y130" i="5"/>
  <c r="W130" i="5"/>
  <c r="BK130" i="5"/>
  <c r="N130" i="5"/>
  <c r="BE130" i="5"/>
  <c r="BI127" i="5"/>
  <c r="BH127" i="5"/>
  <c r="BG127" i="5"/>
  <c r="BF127" i="5"/>
  <c r="AA127" i="5"/>
  <c r="Y127" i="5"/>
  <c r="W127" i="5"/>
  <c r="BK127" i="5"/>
  <c r="N127" i="5"/>
  <c r="BE127" i="5"/>
  <c r="BI124" i="5"/>
  <c r="BH124" i="5"/>
  <c r="BG124" i="5"/>
  <c r="BF124" i="5"/>
  <c r="AA124" i="5"/>
  <c r="AA123" i="5"/>
  <c r="AA122" i="5" s="1"/>
  <c r="AA121" i="5" s="1"/>
  <c r="Y124" i="5"/>
  <c r="Y123" i="5"/>
  <c r="Y122" i="5" s="1"/>
  <c r="Y121" i="5" s="1"/>
  <c r="W124" i="5"/>
  <c r="W123" i="5"/>
  <c r="W122" i="5" s="1"/>
  <c r="W121" i="5" s="1"/>
  <c r="AU91" i="1" s="1"/>
  <c r="BK124" i="5"/>
  <c r="BK123" i="5" s="1"/>
  <c r="N124" i="5"/>
  <c r="BE124" i="5" s="1"/>
  <c r="M118" i="5"/>
  <c r="F118" i="5"/>
  <c r="M117" i="5"/>
  <c r="F117" i="5"/>
  <c r="F115" i="5"/>
  <c r="F113" i="5"/>
  <c r="BI102" i="5"/>
  <c r="BH102" i="5"/>
  <c r="BG102" i="5"/>
  <c r="BF102" i="5"/>
  <c r="BI101" i="5"/>
  <c r="BH101" i="5"/>
  <c r="BG101" i="5"/>
  <c r="BF101" i="5"/>
  <c r="BI100" i="5"/>
  <c r="BH100" i="5"/>
  <c r="BG100" i="5"/>
  <c r="BF100" i="5"/>
  <c r="BI99" i="5"/>
  <c r="BH99" i="5"/>
  <c r="BG99" i="5"/>
  <c r="BF99" i="5"/>
  <c r="BI98" i="5"/>
  <c r="BH98" i="5"/>
  <c r="BG98" i="5"/>
  <c r="BF98" i="5"/>
  <c r="BI97" i="5"/>
  <c r="H36" i="5" s="1"/>
  <c r="BD91" i="1" s="1"/>
  <c r="BH97" i="5"/>
  <c r="H35" i="5"/>
  <c r="BC91" i="1" s="1"/>
  <c r="BG97" i="5"/>
  <c r="H34" i="5" s="1"/>
  <c r="BB91" i="1" s="1"/>
  <c r="BF97" i="5"/>
  <c r="M33" i="5"/>
  <c r="AW91" i="1" s="1"/>
  <c r="H33" i="5"/>
  <c r="BA91" i="1" s="1"/>
  <c r="M84" i="5"/>
  <c r="F84" i="5"/>
  <c r="M83" i="5"/>
  <c r="F83" i="5"/>
  <c r="F81" i="5"/>
  <c r="F79" i="5"/>
  <c r="O9" i="5"/>
  <c r="M115" i="5" s="1"/>
  <c r="M81" i="5"/>
  <c r="F6" i="5"/>
  <c r="F112" i="5"/>
  <c r="F78" i="5"/>
  <c r="N211" i="4"/>
  <c r="AY90" i="1"/>
  <c r="AX90" i="1"/>
  <c r="BI210" i="4"/>
  <c r="BH210" i="4"/>
  <c r="BG210" i="4"/>
  <c r="BF210" i="4"/>
  <c r="AA210" i="4"/>
  <c r="AA209" i="4"/>
  <c r="Y210" i="4"/>
  <c r="Y209" i="4"/>
  <c r="W210" i="4"/>
  <c r="W209" i="4"/>
  <c r="BK210" i="4"/>
  <c r="BK209" i="4"/>
  <c r="N209" i="4" s="1"/>
  <c r="N94" i="4" s="1"/>
  <c r="N210" i="4"/>
  <c r="BE210" i="4" s="1"/>
  <c r="BI208" i="4"/>
  <c r="BH208" i="4"/>
  <c r="BG208" i="4"/>
  <c r="BF208" i="4"/>
  <c r="AA208" i="4"/>
  <c r="Y208" i="4"/>
  <c r="W208" i="4"/>
  <c r="BK208" i="4"/>
  <c r="N208" i="4"/>
  <c r="BE208" i="4"/>
  <c r="BI207" i="4"/>
  <c r="BH207" i="4"/>
  <c r="BG207" i="4"/>
  <c r="BF207" i="4"/>
  <c r="AA207" i="4"/>
  <c r="Y207" i="4"/>
  <c r="W207" i="4"/>
  <c r="BK207" i="4"/>
  <c r="N207" i="4"/>
  <c r="BE207" i="4"/>
  <c r="BI204" i="4"/>
  <c r="BH204" i="4"/>
  <c r="BG204" i="4"/>
  <c r="BF204" i="4"/>
  <c r="AA204" i="4"/>
  <c r="AA203" i="4"/>
  <c r="Y204" i="4"/>
  <c r="Y203" i="4"/>
  <c r="W204" i="4"/>
  <c r="W203" i="4"/>
  <c r="BK204" i="4"/>
  <c r="BK203" i="4"/>
  <c r="N203" i="4" s="1"/>
  <c r="N93" i="4" s="1"/>
  <c r="N204" i="4"/>
  <c r="BE204" i="4" s="1"/>
  <c r="BI200" i="4"/>
  <c r="BH200" i="4"/>
  <c r="BG200" i="4"/>
  <c r="BF200" i="4"/>
  <c r="AA200" i="4"/>
  <c r="Y200" i="4"/>
  <c r="W200" i="4"/>
  <c r="BK200" i="4"/>
  <c r="N200" i="4"/>
  <c r="BE200" i="4"/>
  <c r="BI197" i="4"/>
  <c r="BH197" i="4"/>
  <c r="BG197" i="4"/>
  <c r="BF197" i="4"/>
  <c r="AA197" i="4"/>
  <c r="AA196" i="4"/>
  <c r="Y197" i="4"/>
  <c r="Y196" i="4"/>
  <c r="W197" i="4"/>
  <c r="W196" i="4"/>
  <c r="BK197" i="4"/>
  <c r="BK196" i="4"/>
  <c r="N196" i="4" s="1"/>
  <c r="N92" i="4" s="1"/>
  <c r="N197" i="4"/>
  <c r="BE197" i="4" s="1"/>
  <c r="BI193" i="4"/>
  <c r="BH193" i="4"/>
  <c r="BG193" i="4"/>
  <c r="BF193" i="4"/>
  <c r="AA193" i="4"/>
  <c r="Y193" i="4"/>
  <c r="W193" i="4"/>
  <c r="BK193" i="4"/>
  <c r="N193" i="4"/>
  <c r="BE193" i="4"/>
  <c r="BI190" i="4"/>
  <c r="BH190" i="4"/>
  <c r="BG190" i="4"/>
  <c r="BF190" i="4"/>
  <c r="AA190" i="4"/>
  <c r="Y190" i="4"/>
  <c r="W190" i="4"/>
  <c r="BK190" i="4"/>
  <c r="N190" i="4"/>
  <c r="BE190" i="4"/>
  <c r="BI189" i="4"/>
  <c r="BH189" i="4"/>
  <c r="BG189" i="4"/>
  <c r="BF189" i="4"/>
  <c r="AA189" i="4"/>
  <c r="Y189" i="4"/>
  <c r="W189" i="4"/>
  <c r="BK189" i="4"/>
  <c r="N189" i="4"/>
  <c r="BE189" i="4"/>
  <c r="BI186" i="4"/>
  <c r="BH186" i="4"/>
  <c r="BG186" i="4"/>
  <c r="BF186" i="4"/>
  <c r="AA186" i="4"/>
  <c r="Y186" i="4"/>
  <c r="W186" i="4"/>
  <c r="BK186" i="4"/>
  <c r="N186" i="4"/>
  <c r="BE186" i="4"/>
  <c r="BI183" i="4"/>
  <c r="BH183" i="4"/>
  <c r="BG183" i="4"/>
  <c r="BF183" i="4"/>
  <c r="AA183" i="4"/>
  <c r="AA182" i="4"/>
  <c r="Y183" i="4"/>
  <c r="Y182" i="4"/>
  <c r="W183" i="4"/>
  <c r="W182" i="4"/>
  <c r="BK183" i="4"/>
  <c r="BK182" i="4"/>
  <c r="N182" i="4" s="1"/>
  <c r="N91" i="4" s="1"/>
  <c r="N183" i="4"/>
  <c r="BE183" i="4" s="1"/>
  <c r="BI179" i="4"/>
  <c r="BH179" i="4"/>
  <c r="BG179" i="4"/>
  <c r="BF179" i="4"/>
  <c r="AA179" i="4"/>
  <c r="Y179" i="4"/>
  <c r="W179" i="4"/>
  <c r="BK179" i="4"/>
  <c r="N179" i="4"/>
  <c r="BE179" i="4"/>
  <c r="BI176" i="4"/>
  <c r="BH176" i="4"/>
  <c r="BG176" i="4"/>
  <c r="BF176" i="4"/>
  <c r="AA176" i="4"/>
  <c r="Y176" i="4"/>
  <c r="W176" i="4"/>
  <c r="BK176" i="4"/>
  <c r="N176" i="4"/>
  <c r="BE176" i="4"/>
  <c r="BI173" i="4"/>
  <c r="BH173" i="4"/>
  <c r="BG173" i="4"/>
  <c r="BF173" i="4"/>
  <c r="AA173" i="4"/>
  <c r="Y173" i="4"/>
  <c r="W173" i="4"/>
  <c r="BK173" i="4"/>
  <c r="N173" i="4"/>
  <c r="BE173" i="4"/>
  <c r="BI169" i="4"/>
  <c r="BH169" i="4"/>
  <c r="BG169" i="4"/>
  <c r="BF169" i="4"/>
  <c r="AA169" i="4"/>
  <c r="Y169" i="4"/>
  <c r="W169" i="4"/>
  <c r="BK169" i="4"/>
  <c r="N169" i="4"/>
  <c r="BE169" i="4"/>
  <c r="BI166" i="4"/>
  <c r="BH166" i="4"/>
  <c r="BG166" i="4"/>
  <c r="BF166" i="4"/>
  <c r="AA166" i="4"/>
  <c r="Y166" i="4"/>
  <c r="W166" i="4"/>
  <c r="BK166" i="4"/>
  <c r="N166" i="4"/>
  <c r="BE166" i="4"/>
  <c r="BI163" i="4"/>
  <c r="BH163" i="4"/>
  <c r="BG163" i="4"/>
  <c r="BF163" i="4"/>
  <c r="AA163" i="4"/>
  <c r="Y163" i="4"/>
  <c r="W163" i="4"/>
  <c r="BK163" i="4"/>
  <c r="N163" i="4"/>
  <c r="BE163" i="4"/>
  <c r="BI160" i="4"/>
  <c r="BH160" i="4"/>
  <c r="BG160" i="4"/>
  <c r="BF160" i="4"/>
  <c r="AA160" i="4"/>
  <c r="Y160" i="4"/>
  <c r="W160" i="4"/>
  <c r="BK160" i="4"/>
  <c r="N160" i="4"/>
  <c r="BE160" i="4"/>
  <c r="BI157" i="4"/>
  <c r="BH157" i="4"/>
  <c r="BG157" i="4"/>
  <c r="BF157" i="4"/>
  <c r="AA157" i="4"/>
  <c r="Y157" i="4"/>
  <c r="W157" i="4"/>
  <c r="BK157" i="4"/>
  <c r="N157" i="4"/>
  <c r="BE157" i="4"/>
  <c r="BI154" i="4"/>
  <c r="BH154" i="4"/>
  <c r="BG154" i="4"/>
  <c r="BF154" i="4"/>
  <c r="AA154" i="4"/>
  <c r="Y154" i="4"/>
  <c r="W154" i="4"/>
  <c r="BK154" i="4"/>
  <c r="N154" i="4"/>
  <c r="BE154" i="4"/>
  <c r="BI151" i="4"/>
  <c r="BH151" i="4"/>
  <c r="BG151" i="4"/>
  <c r="BF151" i="4"/>
  <c r="AA151" i="4"/>
  <c r="Y151" i="4"/>
  <c r="W151" i="4"/>
  <c r="BK151" i="4"/>
  <c r="N151" i="4"/>
  <c r="BE151" i="4"/>
  <c r="BI148" i="4"/>
  <c r="BH148" i="4"/>
  <c r="BG148" i="4"/>
  <c r="BF148" i="4"/>
  <c r="AA148" i="4"/>
  <c r="Y148" i="4"/>
  <c r="W148" i="4"/>
  <c r="BK148" i="4"/>
  <c r="N148" i="4"/>
  <c r="BE148" i="4"/>
  <c r="BI145" i="4"/>
  <c r="BH145" i="4"/>
  <c r="BG145" i="4"/>
  <c r="BF145" i="4"/>
  <c r="AA145" i="4"/>
  <c r="Y145" i="4"/>
  <c r="W145" i="4"/>
  <c r="BK145" i="4"/>
  <c r="N145" i="4"/>
  <c r="BE145" i="4"/>
  <c r="BI142" i="4"/>
  <c r="BH142" i="4"/>
  <c r="BG142" i="4"/>
  <c r="BF142" i="4"/>
  <c r="AA142" i="4"/>
  <c r="Y142" i="4"/>
  <c r="W142" i="4"/>
  <c r="BK142" i="4"/>
  <c r="N142" i="4"/>
  <c r="BE142" i="4"/>
  <c r="BI139" i="4"/>
  <c r="BH139" i="4"/>
  <c r="BG139" i="4"/>
  <c r="BF139" i="4"/>
  <c r="AA139" i="4"/>
  <c r="Y139" i="4"/>
  <c r="W139" i="4"/>
  <c r="BK139" i="4"/>
  <c r="N139" i="4"/>
  <c r="BE139" i="4"/>
  <c r="BI136" i="4"/>
  <c r="BH136" i="4"/>
  <c r="BG136" i="4"/>
  <c r="BF136" i="4"/>
  <c r="AA136" i="4"/>
  <c r="Y136" i="4"/>
  <c r="W136" i="4"/>
  <c r="BK136" i="4"/>
  <c r="N136" i="4"/>
  <c r="BE136" i="4"/>
  <c r="BI133" i="4"/>
  <c r="BH133" i="4"/>
  <c r="BG133" i="4"/>
  <c r="BF133" i="4"/>
  <c r="AA133" i="4"/>
  <c r="Y133" i="4"/>
  <c r="W133" i="4"/>
  <c r="BK133" i="4"/>
  <c r="N133" i="4"/>
  <c r="BE133" i="4"/>
  <c r="BI130" i="4"/>
  <c r="BH130" i="4"/>
  <c r="BG130" i="4"/>
  <c r="BF130" i="4"/>
  <c r="AA130" i="4"/>
  <c r="Y130" i="4"/>
  <c r="W130" i="4"/>
  <c r="BK130" i="4"/>
  <c r="N130" i="4"/>
  <c r="BE130" i="4"/>
  <c r="BI127" i="4"/>
  <c r="BH127" i="4"/>
  <c r="BG127" i="4"/>
  <c r="BF127" i="4"/>
  <c r="AA127" i="4"/>
  <c r="Y127" i="4"/>
  <c r="W127" i="4"/>
  <c r="BK127" i="4"/>
  <c r="N127" i="4"/>
  <c r="BE127" i="4"/>
  <c r="BI124" i="4"/>
  <c r="BH124" i="4"/>
  <c r="BG124" i="4"/>
  <c r="BF124" i="4"/>
  <c r="AA124" i="4"/>
  <c r="AA123" i="4"/>
  <c r="AA122" i="4" s="1"/>
  <c r="AA121" i="4" s="1"/>
  <c r="Y124" i="4"/>
  <c r="Y123" i="4"/>
  <c r="Y122" i="4" s="1"/>
  <c r="Y121" i="4" s="1"/>
  <c r="W124" i="4"/>
  <c r="W123" i="4"/>
  <c r="W122" i="4" s="1"/>
  <c r="W121" i="4" s="1"/>
  <c r="AU90" i="1" s="1"/>
  <c r="BK124" i="4"/>
  <c r="BK123" i="4" s="1"/>
  <c r="N124" i="4"/>
  <c r="BE124" i="4" s="1"/>
  <c r="M118" i="4"/>
  <c r="F118" i="4"/>
  <c r="M117" i="4"/>
  <c r="F117" i="4"/>
  <c r="F115" i="4"/>
  <c r="F113" i="4"/>
  <c r="BI102" i="4"/>
  <c r="BH102" i="4"/>
  <c r="BG102" i="4"/>
  <c r="BF102" i="4"/>
  <c r="BI101" i="4"/>
  <c r="BH101" i="4"/>
  <c r="BG101" i="4"/>
  <c r="BF101" i="4"/>
  <c r="BI100" i="4"/>
  <c r="BH100" i="4"/>
  <c r="BG100" i="4"/>
  <c r="BF100" i="4"/>
  <c r="BI99" i="4"/>
  <c r="BH99" i="4"/>
  <c r="BG99" i="4"/>
  <c r="BF99" i="4"/>
  <c r="BI98" i="4"/>
  <c r="BH98" i="4"/>
  <c r="BG98" i="4"/>
  <c r="BF98" i="4"/>
  <c r="BI97" i="4"/>
  <c r="H36" i="4" s="1"/>
  <c r="BD90" i="1" s="1"/>
  <c r="BH97" i="4"/>
  <c r="H35" i="4"/>
  <c r="BC90" i="1" s="1"/>
  <c r="BG97" i="4"/>
  <c r="H34" i="4" s="1"/>
  <c r="BB90" i="1" s="1"/>
  <c r="BF97" i="4"/>
  <c r="M33" i="4"/>
  <c r="AW90" i="1" s="1"/>
  <c r="H33" i="4"/>
  <c r="BA90" i="1" s="1"/>
  <c r="M84" i="4"/>
  <c r="F84" i="4"/>
  <c r="M83" i="4"/>
  <c r="F83" i="4"/>
  <c r="F81" i="4"/>
  <c r="F79" i="4"/>
  <c r="O9" i="4"/>
  <c r="M115" i="4" s="1"/>
  <c r="M81" i="4"/>
  <c r="F6" i="4"/>
  <c r="F112" i="4"/>
  <c r="F78" i="4"/>
  <c r="N194" i="3"/>
  <c r="AY89" i="1"/>
  <c r="AX89" i="1"/>
  <c r="BI193" i="3"/>
  <c r="BH193" i="3"/>
  <c r="BG193" i="3"/>
  <c r="BF193" i="3"/>
  <c r="AA193" i="3"/>
  <c r="AA192" i="3"/>
  <c r="Y193" i="3"/>
  <c r="Y192" i="3"/>
  <c r="W193" i="3"/>
  <c r="W192" i="3"/>
  <c r="BK193" i="3"/>
  <c r="BK192" i="3"/>
  <c r="N192" i="3" s="1"/>
  <c r="N94" i="3" s="1"/>
  <c r="N193" i="3"/>
  <c r="BE193" i="3" s="1"/>
  <c r="BI191" i="3"/>
  <c r="BH191" i="3"/>
  <c r="BG191" i="3"/>
  <c r="BF191" i="3"/>
  <c r="AA191" i="3"/>
  <c r="Y191" i="3"/>
  <c r="W191" i="3"/>
  <c r="BK191" i="3"/>
  <c r="N191" i="3"/>
  <c r="BE191" i="3"/>
  <c r="BI188" i="3"/>
  <c r="BH188" i="3"/>
  <c r="BG188" i="3"/>
  <c r="BF188" i="3"/>
  <c r="AA188" i="3"/>
  <c r="AA187" i="3"/>
  <c r="Y188" i="3"/>
  <c r="Y187" i="3"/>
  <c r="W188" i="3"/>
  <c r="W187" i="3"/>
  <c r="BK188" i="3"/>
  <c r="BK187" i="3"/>
  <c r="N187" i="3" s="1"/>
  <c r="N93" i="3" s="1"/>
  <c r="N188" i="3"/>
  <c r="BE188" i="3" s="1"/>
  <c r="BI186" i="3"/>
  <c r="BH186" i="3"/>
  <c r="BG186" i="3"/>
  <c r="BF186" i="3"/>
  <c r="AA186" i="3"/>
  <c r="Y186" i="3"/>
  <c r="W186" i="3"/>
  <c r="BK186" i="3"/>
  <c r="N186" i="3"/>
  <c r="BE186" i="3"/>
  <c r="BI183" i="3"/>
  <c r="BH183" i="3"/>
  <c r="BG183" i="3"/>
  <c r="BF183" i="3"/>
  <c r="AA183" i="3"/>
  <c r="Y183" i="3"/>
  <c r="W183" i="3"/>
  <c r="BK183" i="3"/>
  <c r="N183" i="3"/>
  <c r="BE183" i="3"/>
  <c r="BI180" i="3"/>
  <c r="BH180" i="3"/>
  <c r="BG180" i="3"/>
  <c r="BF180" i="3"/>
  <c r="AA180" i="3"/>
  <c r="Y180" i="3"/>
  <c r="W180" i="3"/>
  <c r="BK180" i="3"/>
  <c r="N180" i="3"/>
  <c r="BE180" i="3"/>
  <c r="BI177" i="3"/>
  <c r="BH177" i="3"/>
  <c r="BG177" i="3"/>
  <c r="BF177" i="3"/>
  <c r="AA177" i="3"/>
  <c r="Y177" i="3"/>
  <c r="W177" i="3"/>
  <c r="BK177" i="3"/>
  <c r="N177" i="3"/>
  <c r="BE177" i="3"/>
  <c r="BI174" i="3"/>
  <c r="BH174" i="3"/>
  <c r="BG174" i="3"/>
  <c r="BF174" i="3"/>
  <c r="AA174" i="3"/>
  <c r="AA173" i="3"/>
  <c r="Y174" i="3"/>
  <c r="Y173" i="3"/>
  <c r="W174" i="3"/>
  <c r="W173" i="3"/>
  <c r="BK174" i="3"/>
  <c r="BK173" i="3"/>
  <c r="N173" i="3" s="1"/>
  <c r="N92" i="3" s="1"/>
  <c r="N174" i="3"/>
  <c r="BE174" i="3" s="1"/>
  <c r="BI169" i="3"/>
  <c r="BH169" i="3"/>
  <c r="BG169" i="3"/>
  <c r="BF169" i="3"/>
  <c r="AA169" i="3"/>
  <c r="AA168" i="3"/>
  <c r="Y169" i="3"/>
  <c r="Y168" i="3"/>
  <c r="W169" i="3"/>
  <c r="W168" i="3"/>
  <c r="BK169" i="3"/>
  <c r="BK168" i="3"/>
  <c r="N168" i="3" s="1"/>
  <c r="N91" i="3" s="1"/>
  <c r="N169" i="3"/>
  <c r="BE169" i="3" s="1"/>
  <c r="BI165" i="3"/>
  <c r="BH165" i="3"/>
  <c r="BG165" i="3"/>
  <c r="BF165" i="3"/>
  <c r="AA165" i="3"/>
  <c r="Y165" i="3"/>
  <c r="W165" i="3"/>
  <c r="BK165" i="3"/>
  <c r="N165" i="3"/>
  <c r="BE165" i="3"/>
  <c r="BI162" i="3"/>
  <c r="BH162" i="3"/>
  <c r="BG162" i="3"/>
  <c r="BF162" i="3"/>
  <c r="AA162" i="3"/>
  <c r="Y162" i="3"/>
  <c r="W162" i="3"/>
  <c r="BK162" i="3"/>
  <c r="N162" i="3"/>
  <c r="BE162" i="3"/>
  <c r="BI159" i="3"/>
  <c r="BH159" i="3"/>
  <c r="BG159" i="3"/>
  <c r="BF159" i="3"/>
  <c r="AA159" i="3"/>
  <c r="Y159" i="3"/>
  <c r="W159" i="3"/>
  <c r="BK159" i="3"/>
  <c r="N159" i="3"/>
  <c r="BE159" i="3"/>
  <c r="BI156" i="3"/>
  <c r="BH156" i="3"/>
  <c r="BG156" i="3"/>
  <c r="BF156" i="3"/>
  <c r="AA156" i="3"/>
  <c r="Y156" i="3"/>
  <c r="W156" i="3"/>
  <c r="BK156" i="3"/>
  <c r="N156" i="3"/>
  <c r="BE156" i="3"/>
  <c r="BI151" i="3"/>
  <c r="BH151" i="3"/>
  <c r="BG151" i="3"/>
  <c r="BF151" i="3"/>
  <c r="AA151" i="3"/>
  <c r="Y151" i="3"/>
  <c r="W151" i="3"/>
  <c r="BK151" i="3"/>
  <c r="N151" i="3"/>
  <c r="BE151" i="3"/>
  <c r="BI148" i="3"/>
  <c r="BH148" i="3"/>
  <c r="BG148" i="3"/>
  <c r="BF148" i="3"/>
  <c r="AA148" i="3"/>
  <c r="Y148" i="3"/>
  <c r="W148" i="3"/>
  <c r="BK148" i="3"/>
  <c r="N148" i="3"/>
  <c r="BE148" i="3"/>
  <c r="BI145" i="3"/>
  <c r="BH145" i="3"/>
  <c r="BG145" i="3"/>
  <c r="BF145" i="3"/>
  <c r="AA145" i="3"/>
  <c r="Y145" i="3"/>
  <c r="W145" i="3"/>
  <c r="BK145" i="3"/>
  <c r="N145" i="3"/>
  <c r="BE145" i="3"/>
  <c r="BI142" i="3"/>
  <c r="BH142" i="3"/>
  <c r="BG142" i="3"/>
  <c r="BF142" i="3"/>
  <c r="AA142" i="3"/>
  <c r="Y142" i="3"/>
  <c r="W142" i="3"/>
  <c r="BK142" i="3"/>
  <c r="N142" i="3"/>
  <c r="BE142" i="3"/>
  <c r="BI139" i="3"/>
  <c r="BH139" i="3"/>
  <c r="BG139" i="3"/>
  <c r="BF139" i="3"/>
  <c r="AA139" i="3"/>
  <c r="Y139" i="3"/>
  <c r="W139" i="3"/>
  <c r="BK139" i="3"/>
  <c r="N139" i="3"/>
  <c r="BE139" i="3"/>
  <c r="BI136" i="3"/>
  <c r="BH136" i="3"/>
  <c r="BG136" i="3"/>
  <c r="BF136" i="3"/>
  <c r="AA136" i="3"/>
  <c r="Y136" i="3"/>
  <c r="W136" i="3"/>
  <c r="BK136" i="3"/>
  <c r="N136" i="3"/>
  <c r="BE136" i="3"/>
  <c r="BI133" i="3"/>
  <c r="BH133" i="3"/>
  <c r="BG133" i="3"/>
  <c r="BF133" i="3"/>
  <c r="AA133" i="3"/>
  <c r="Y133" i="3"/>
  <c r="W133" i="3"/>
  <c r="BK133" i="3"/>
  <c r="N133" i="3"/>
  <c r="BE133" i="3"/>
  <c r="BI130" i="3"/>
  <c r="BH130" i="3"/>
  <c r="BG130" i="3"/>
  <c r="BF130" i="3"/>
  <c r="AA130" i="3"/>
  <c r="Y130" i="3"/>
  <c r="W130" i="3"/>
  <c r="BK130" i="3"/>
  <c r="N130" i="3"/>
  <c r="BE130" i="3"/>
  <c r="BI127" i="3"/>
  <c r="BH127" i="3"/>
  <c r="BG127" i="3"/>
  <c r="BF127" i="3"/>
  <c r="AA127" i="3"/>
  <c r="Y127" i="3"/>
  <c r="Y123" i="3" s="1"/>
  <c r="Y122" i="3" s="1"/>
  <c r="Y121" i="3" s="1"/>
  <c r="W127" i="3"/>
  <c r="BK127" i="3"/>
  <c r="N127" i="3"/>
  <c r="BE127" i="3"/>
  <c r="BI124" i="3"/>
  <c r="BH124" i="3"/>
  <c r="BG124" i="3"/>
  <c r="BF124" i="3"/>
  <c r="AA124" i="3"/>
  <c r="AA123" i="3"/>
  <c r="AA122" i="3" s="1"/>
  <c r="AA121" i="3" s="1"/>
  <c r="Y124" i="3"/>
  <c r="W124" i="3"/>
  <c r="W123" i="3"/>
  <c r="W122" i="3" s="1"/>
  <c r="W121" i="3" s="1"/>
  <c r="AU89" i="1" s="1"/>
  <c r="BK124" i="3"/>
  <c r="BK123" i="3" s="1"/>
  <c r="BK122" i="3" s="1"/>
  <c r="BK121" i="3" s="1"/>
  <c r="N121" i="3" s="1"/>
  <c r="N88" i="3" s="1"/>
  <c r="N122" i="3"/>
  <c r="N89" i="3" s="1"/>
  <c r="N124" i="3"/>
  <c r="BE124" i="3" s="1"/>
  <c r="M118" i="3"/>
  <c r="F118" i="3"/>
  <c r="M117" i="3"/>
  <c r="F117" i="3"/>
  <c r="F115" i="3"/>
  <c r="F113" i="3"/>
  <c r="BI102" i="3"/>
  <c r="BH102" i="3"/>
  <c r="BG102" i="3"/>
  <c r="BF102" i="3"/>
  <c r="BI101" i="3"/>
  <c r="BH101" i="3"/>
  <c r="BG101" i="3"/>
  <c r="BF101" i="3"/>
  <c r="BI100" i="3"/>
  <c r="BH100" i="3"/>
  <c r="BG100" i="3"/>
  <c r="BF100" i="3"/>
  <c r="BI99" i="3"/>
  <c r="BH99" i="3"/>
  <c r="BG99" i="3"/>
  <c r="BF99" i="3"/>
  <c r="BI98" i="3"/>
  <c r="BH98" i="3"/>
  <c r="BG98" i="3"/>
  <c r="BF98" i="3"/>
  <c r="BI97" i="3"/>
  <c r="H36" i="3"/>
  <c r="BD89" i="1" s="1"/>
  <c r="BH97" i="3"/>
  <c r="H35" i="3" s="1"/>
  <c r="BC89" i="1" s="1"/>
  <c r="BG97" i="3"/>
  <c r="H34" i="3"/>
  <c r="BB89" i="1" s="1"/>
  <c r="BF97" i="3"/>
  <c r="M33" i="3" s="1"/>
  <c r="AW89" i="1" s="1"/>
  <c r="M84" i="3"/>
  <c r="F84" i="3"/>
  <c r="M83" i="3"/>
  <c r="F83" i="3"/>
  <c r="F81" i="3"/>
  <c r="F79" i="3"/>
  <c r="O9" i="3"/>
  <c r="M115" i="3"/>
  <c r="M81" i="3"/>
  <c r="F6" i="3"/>
  <c r="F112" i="3" s="1"/>
  <c r="F78" i="3"/>
  <c r="N288" i="2"/>
  <c r="AY88" i="1"/>
  <c r="AX88" i="1"/>
  <c r="BI287" i="2"/>
  <c r="BH287" i="2"/>
  <c r="BG287" i="2"/>
  <c r="BF287" i="2"/>
  <c r="AA287" i="2"/>
  <c r="AA286" i="2" s="1"/>
  <c r="Y287" i="2"/>
  <c r="Y286" i="2" s="1"/>
  <c r="W287" i="2"/>
  <c r="W286" i="2" s="1"/>
  <c r="BK287" i="2"/>
  <c r="BK286" i="2" s="1"/>
  <c r="N286" i="2" s="1"/>
  <c r="N95" i="2" s="1"/>
  <c r="N287" i="2"/>
  <c r="BE287" i="2"/>
  <c r="BI285" i="2"/>
  <c r="BH285" i="2"/>
  <c r="BG285" i="2"/>
  <c r="BF285" i="2"/>
  <c r="AA285" i="2"/>
  <c r="Y285" i="2"/>
  <c r="W285" i="2"/>
  <c r="BK285" i="2"/>
  <c r="N285" i="2"/>
  <c r="BE285" i="2" s="1"/>
  <c r="BI284" i="2"/>
  <c r="BH284" i="2"/>
  <c r="BG284" i="2"/>
  <c r="BF284" i="2"/>
  <c r="AA284" i="2"/>
  <c r="Y284" i="2"/>
  <c r="W284" i="2"/>
  <c r="BK284" i="2"/>
  <c r="N284" i="2"/>
  <c r="BE284" i="2" s="1"/>
  <c r="BI281" i="2"/>
  <c r="BH281" i="2"/>
  <c r="BG281" i="2"/>
  <c r="BF281" i="2"/>
  <c r="AA281" i="2"/>
  <c r="Y281" i="2"/>
  <c r="W281" i="2"/>
  <c r="BK281" i="2"/>
  <c r="N281" i="2"/>
  <c r="BE281" i="2" s="1"/>
  <c r="BI275" i="2"/>
  <c r="BH275" i="2"/>
  <c r="BG275" i="2"/>
  <c r="BF275" i="2"/>
  <c r="AA275" i="2"/>
  <c r="AA274" i="2" s="1"/>
  <c r="Y275" i="2"/>
  <c r="Y274" i="2" s="1"/>
  <c r="W275" i="2"/>
  <c r="W274" i="2" s="1"/>
  <c r="BK275" i="2"/>
  <c r="BK274" i="2" s="1"/>
  <c r="N274" i="2" s="1"/>
  <c r="N94" i="2" s="1"/>
  <c r="N275" i="2"/>
  <c r="BE275" i="2"/>
  <c r="BI273" i="2"/>
  <c r="BH273" i="2"/>
  <c r="BG273" i="2"/>
  <c r="BF273" i="2"/>
  <c r="AA273" i="2"/>
  <c r="Y273" i="2"/>
  <c r="W273" i="2"/>
  <c r="BK273" i="2"/>
  <c r="N273" i="2"/>
  <c r="BE273" i="2" s="1"/>
  <c r="BI270" i="2"/>
  <c r="BH270" i="2"/>
  <c r="BG270" i="2"/>
  <c r="BF270" i="2"/>
  <c r="AA270" i="2"/>
  <c r="Y270" i="2"/>
  <c r="W270" i="2"/>
  <c r="BK270" i="2"/>
  <c r="N270" i="2"/>
  <c r="BE270" i="2" s="1"/>
  <c r="BI267" i="2"/>
  <c r="BH267" i="2"/>
  <c r="BG267" i="2"/>
  <c r="BF267" i="2"/>
  <c r="AA267" i="2"/>
  <c r="Y267" i="2"/>
  <c r="W267" i="2"/>
  <c r="BK267" i="2"/>
  <c r="N267" i="2"/>
  <c r="BE267" i="2" s="1"/>
  <c r="BI264" i="2"/>
  <c r="BH264" i="2"/>
  <c r="BG264" i="2"/>
  <c r="BF264" i="2"/>
  <c r="AA264" i="2"/>
  <c r="Y264" i="2"/>
  <c r="W264" i="2"/>
  <c r="BK264" i="2"/>
  <c r="N264" i="2"/>
  <c r="BE264" i="2" s="1"/>
  <c r="BI261" i="2"/>
  <c r="BH261" i="2"/>
  <c r="BG261" i="2"/>
  <c r="BF261" i="2"/>
  <c r="AA261" i="2"/>
  <c r="Y261" i="2"/>
  <c r="W261" i="2"/>
  <c r="BK261" i="2"/>
  <c r="N261" i="2"/>
  <c r="BE261" i="2" s="1"/>
  <c r="BI258" i="2"/>
  <c r="BH258" i="2"/>
  <c r="BG258" i="2"/>
  <c r="BF258" i="2"/>
  <c r="AA258" i="2"/>
  <c r="Y258" i="2"/>
  <c r="W258" i="2"/>
  <c r="BK258" i="2"/>
  <c r="N258" i="2"/>
  <c r="BE258" i="2" s="1"/>
  <c r="BI255" i="2"/>
  <c r="BH255" i="2"/>
  <c r="BG255" i="2"/>
  <c r="BF255" i="2"/>
  <c r="AA255" i="2"/>
  <c r="AA254" i="2" s="1"/>
  <c r="Y255" i="2"/>
  <c r="Y254" i="2" s="1"/>
  <c r="W255" i="2"/>
  <c r="W254" i="2" s="1"/>
  <c r="BK255" i="2"/>
  <c r="BK254" i="2" s="1"/>
  <c r="N254" i="2" s="1"/>
  <c r="N93" i="2" s="1"/>
  <c r="N255" i="2"/>
  <c r="BE255" i="2"/>
  <c r="BI253" i="2"/>
  <c r="BH253" i="2"/>
  <c r="BG253" i="2"/>
  <c r="BF253" i="2"/>
  <c r="AA253" i="2"/>
  <c r="Y253" i="2"/>
  <c r="W253" i="2"/>
  <c r="BK253" i="2"/>
  <c r="N253" i="2"/>
  <c r="BE253" i="2" s="1"/>
  <c r="BI250" i="2"/>
  <c r="BH250" i="2"/>
  <c r="BG250" i="2"/>
  <c r="BF250" i="2"/>
  <c r="AA250" i="2"/>
  <c r="Y250" i="2"/>
  <c r="W250" i="2"/>
  <c r="BK250" i="2"/>
  <c r="N250" i="2"/>
  <c r="BE250" i="2" s="1"/>
  <c r="BI249" i="2"/>
  <c r="BH249" i="2"/>
  <c r="BG249" i="2"/>
  <c r="BF249" i="2"/>
  <c r="AA249" i="2"/>
  <c r="Y249" i="2"/>
  <c r="W249" i="2"/>
  <c r="BK249" i="2"/>
  <c r="N249" i="2"/>
  <c r="BE249" i="2" s="1"/>
  <c r="BI246" i="2"/>
  <c r="BH246" i="2"/>
  <c r="BG246" i="2"/>
  <c r="BF246" i="2"/>
  <c r="AA246" i="2"/>
  <c r="Y246" i="2"/>
  <c r="W246" i="2"/>
  <c r="BK246" i="2"/>
  <c r="N246" i="2"/>
  <c r="BE246" i="2" s="1"/>
  <c r="BI245" i="2"/>
  <c r="BH245" i="2"/>
  <c r="BG245" i="2"/>
  <c r="BF245" i="2"/>
  <c r="AA245" i="2"/>
  <c r="Y245" i="2"/>
  <c r="W245" i="2"/>
  <c r="BK245" i="2"/>
  <c r="N245" i="2"/>
  <c r="BE245" i="2" s="1"/>
  <c r="BI239" i="2"/>
  <c r="BH239" i="2"/>
  <c r="BG239" i="2"/>
  <c r="BF239" i="2"/>
  <c r="AA239" i="2"/>
  <c r="Y239" i="2"/>
  <c r="W239" i="2"/>
  <c r="BK239" i="2"/>
  <c r="N239" i="2"/>
  <c r="BE239" i="2" s="1"/>
  <c r="BI238" i="2"/>
  <c r="BH238" i="2"/>
  <c r="BG238" i="2"/>
  <c r="BF238" i="2"/>
  <c r="AA238" i="2"/>
  <c r="Y238" i="2"/>
  <c r="W238" i="2"/>
  <c r="BK238" i="2"/>
  <c r="N238" i="2"/>
  <c r="BE238" i="2" s="1"/>
  <c r="BI235" i="2"/>
  <c r="BH235" i="2"/>
  <c r="BG235" i="2"/>
  <c r="BF235" i="2"/>
  <c r="AA235" i="2"/>
  <c r="Y235" i="2"/>
  <c r="W235" i="2"/>
  <c r="BK235" i="2"/>
  <c r="N235" i="2"/>
  <c r="BE235" i="2" s="1"/>
  <c r="BI234" i="2"/>
  <c r="BH234" i="2"/>
  <c r="BG234" i="2"/>
  <c r="BF234" i="2"/>
  <c r="AA234" i="2"/>
  <c r="Y234" i="2"/>
  <c r="W234" i="2"/>
  <c r="BK234" i="2"/>
  <c r="N234" i="2"/>
  <c r="BE234" i="2" s="1"/>
  <c r="BI233" i="2"/>
  <c r="BH233" i="2"/>
  <c r="BG233" i="2"/>
  <c r="BF233" i="2"/>
  <c r="AA233" i="2"/>
  <c r="Y233" i="2"/>
  <c r="W233" i="2"/>
  <c r="BK233" i="2"/>
  <c r="N233" i="2"/>
  <c r="BE233" i="2" s="1"/>
  <c r="BI230" i="2"/>
  <c r="BH230" i="2"/>
  <c r="BG230" i="2"/>
  <c r="BF230" i="2"/>
  <c r="AA230" i="2"/>
  <c r="AA229" i="2" s="1"/>
  <c r="Y230" i="2"/>
  <c r="Y229" i="2" s="1"/>
  <c r="W230" i="2"/>
  <c r="W229" i="2" s="1"/>
  <c r="BK230" i="2"/>
  <c r="BK229" i="2" s="1"/>
  <c r="N229" i="2" s="1"/>
  <c r="N92" i="2" s="1"/>
  <c r="N230" i="2"/>
  <c r="BE230" i="2"/>
  <c r="BI226" i="2"/>
  <c r="BH226" i="2"/>
  <c r="BG226" i="2"/>
  <c r="BF226" i="2"/>
  <c r="AA226" i="2"/>
  <c r="Y226" i="2"/>
  <c r="W226" i="2"/>
  <c r="BK226" i="2"/>
  <c r="N226" i="2"/>
  <c r="BE226" i="2" s="1"/>
  <c r="BI223" i="2"/>
  <c r="BH223" i="2"/>
  <c r="BG223" i="2"/>
  <c r="BF223" i="2"/>
  <c r="AA223" i="2"/>
  <c r="Y223" i="2"/>
  <c r="W223" i="2"/>
  <c r="BK223" i="2"/>
  <c r="N223" i="2"/>
  <c r="BE223" i="2" s="1"/>
  <c r="BI220" i="2"/>
  <c r="BH220" i="2"/>
  <c r="BG220" i="2"/>
  <c r="BF220" i="2"/>
  <c r="AA220" i="2"/>
  <c r="Y220" i="2"/>
  <c r="W220" i="2"/>
  <c r="BK220" i="2"/>
  <c r="N220" i="2"/>
  <c r="BE220" i="2" s="1"/>
  <c r="BI214" i="2"/>
  <c r="BH214" i="2"/>
  <c r="BG214" i="2"/>
  <c r="BF214" i="2"/>
  <c r="AA214" i="2"/>
  <c r="AA213" i="2" s="1"/>
  <c r="Y214" i="2"/>
  <c r="Y213" i="2" s="1"/>
  <c r="W214" i="2"/>
  <c r="W213" i="2" s="1"/>
  <c r="BK214" i="2"/>
  <c r="BK213" i="2" s="1"/>
  <c r="N213" i="2" s="1"/>
  <c r="N91" i="2" s="1"/>
  <c r="N214" i="2"/>
  <c r="BE214" i="2"/>
  <c r="BI210" i="2"/>
  <c r="BH210" i="2"/>
  <c r="BG210" i="2"/>
  <c r="BF210" i="2"/>
  <c r="AA210" i="2"/>
  <c r="Y210" i="2"/>
  <c r="W210" i="2"/>
  <c r="BK210" i="2"/>
  <c r="N210" i="2"/>
  <c r="BE210" i="2" s="1"/>
  <c r="BI207" i="2"/>
  <c r="BH207" i="2"/>
  <c r="BG207" i="2"/>
  <c r="BF207" i="2"/>
  <c r="AA207" i="2"/>
  <c r="Y207" i="2"/>
  <c r="W207" i="2"/>
  <c r="BK207" i="2"/>
  <c r="N207" i="2"/>
  <c r="BE207" i="2" s="1"/>
  <c r="BI201" i="2"/>
  <c r="BH201" i="2"/>
  <c r="BG201" i="2"/>
  <c r="BF201" i="2"/>
  <c r="AA201" i="2"/>
  <c r="Y201" i="2"/>
  <c r="W201" i="2"/>
  <c r="BK201" i="2"/>
  <c r="N201" i="2"/>
  <c r="BE201" i="2" s="1"/>
  <c r="BI198" i="2"/>
  <c r="BH198" i="2"/>
  <c r="BG198" i="2"/>
  <c r="BF198" i="2"/>
  <c r="AA198" i="2"/>
  <c r="Y198" i="2"/>
  <c r="W198" i="2"/>
  <c r="BK198" i="2"/>
  <c r="N198" i="2"/>
  <c r="BE198" i="2" s="1"/>
  <c r="BI193" i="2"/>
  <c r="BH193" i="2"/>
  <c r="BG193" i="2"/>
  <c r="BF193" i="2"/>
  <c r="AA193" i="2"/>
  <c r="Y193" i="2"/>
  <c r="W193" i="2"/>
  <c r="BK193" i="2"/>
  <c r="N193" i="2"/>
  <c r="BE193" i="2" s="1"/>
  <c r="BI190" i="2"/>
  <c r="BH190" i="2"/>
  <c r="BG190" i="2"/>
  <c r="BF190" i="2"/>
  <c r="AA190" i="2"/>
  <c r="Y190" i="2"/>
  <c r="W190" i="2"/>
  <c r="BK190" i="2"/>
  <c r="N190" i="2"/>
  <c r="BE190" i="2" s="1"/>
  <c r="BI187" i="2"/>
  <c r="BH187" i="2"/>
  <c r="BG187" i="2"/>
  <c r="BF187" i="2"/>
  <c r="AA187" i="2"/>
  <c r="Y187" i="2"/>
  <c r="W187" i="2"/>
  <c r="BK187" i="2"/>
  <c r="N187" i="2"/>
  <c r="BE187" i="2" s="1"/>
  <c r="BI182" i="2"/>
  <c r="BH182" i="2"/>
  <c r="BG182" i="2"/>
  <c r="BF182" i="2"/>
  <c r="AA182" i="2"/>
  <c r="Y182" i="2"/>
  <c r="W182" i="2"/>
  <c r="BK182" i="2"/>
  <c r="N182" i="2"/>
  <c r="BE182" i="2"/>
  <c r="BI179" i="2"/>
  <c r="BH179" i="2"/>
  <c r="BG179" i="2"/>
  <c r="BF179" i="2"/>
  <c r="AA179" i="2"/>
  <c r="Y179" i="2"/>
  <c r="W179" i="2"/>
  <c r="BK179" i="2"/>
  <c r="N179" i="2"/>
  <c r="BE179" i="2"/>
  <c r="BI176" i="2"/>
  <c r="BH176" i="2"/>
  <c r="BG176" i="2"/>
  <c r="BF176" i="2"/>
  <c r="AA176" i="2"/>
  <c r="Y176" i="2"/>
  <c r="W176" i="2"/>
  <c r="BK176" i="2"/>
  <c r="N176" i="2"/>
  <c r="BE176" i="2"/>
  <c r="BI173" i="2"/>
  <c r="BH173" i="2"/>
  <c r="BG173" i="2"/>
  <c r="BF173" i="2"/>
  <c r="AA173" i="2"/>
  <c r="Y173" i="2"/>
  <c r="W173" i="2"/>
  <c r="BK173" i="2"/>
  <c r="N173" i="2"/>
  <c r="BE173" i="2"/>
  <c r="BI170" i="2"/>
  <c r="BH170" i="2"/>
  <c r="BG170" i="2"/>
  <c r="BF170" i="2"/>
  <c r="AA170" i="2"/>
  <c r="Y170" i="2"/>
  <c r="W170" i="2"/>
  <c r="BK170" i="2"/>
  <c r="N170" i="2"/>
  <c r="BE170" i="2"/>
  <c r="BI167" i="2"/>
  <c r="BH167" i="2"/>
  <c r="BG167" i="2"/>
  <c r="BF167" i="2"/>
  <c r="AA167" i="2"/>
  <c r="Y167" i="2"/>
  <c r="W167" i="2"/>
  <c r="BK167" i="2"/>
  <c r="N167" i="2"/>
  <c r="BE167" i="2"/>
  <c r="BI161" i="2"/>
  <c r="BH161" i="2"/>
  <c r="BG161" i="2"/>
  <c r="BF161" i="2"/>
  <c r="AA161" i="2"/>
  <c r="Y161" i="2"/>
  <c r="W161" i="2"/>
  <c r="BK161" i="2"/>
  <c r="N161" i="2"/>
  <c r="BE161" i="2"/>
  <c r="BI158" i="2"/>
  <c r="BH158" i="2"/>
  <c r="BG158" i="2"/>
  <c r="BF158" i="2"/>
  <c r="AA158" i="2"/>
  <c r="Y158" i="2"/>
  <c r="W158" i="2"/>
  <c r="BK158" i="2"/>
  <c r="N158" i="2"/>
  <c r="BE158" i="2"/>
  <c r="BI152" i="2"/>
  <c r="BH152" i="2"/>
  <c r="BG152" i="2"/>
  <c r="BF152" i="2"/>
  <c r="AA152" i="2"/>
  <c r="Y152" i="2"/>
  <c r="W152" i="2"/>
  <c r="BK152" i="2"/>
  <c r="N152" i="2"/>
  <c r="BE152" i="2"/>
  <c r="BI149" i="2"/>
  <c r="BH149" i="2"/>
  <c r="BG149" i="2"/>
  <c r="BF149" i="2"/>
  <c r="AA149" i="2"/>
  <c r="Y149" i="2"/>
  <c r="W149" i="2"/>
  <c r="BK149" i="2"/>
  <c r="N149" i="2"/>
  <c r="BE149" i="2"/>
  <c r="BI146" i="2"/>
  <c r="BH146" i="2"/>
  <c r="BG146" i="2"/>
  <c r="BF146" i="2"/>
  <c r="AA146" i="2"/>
  <c r="Y146" i="2"/>
  <c r="W146" i="2"/>
  <c r="BK146" i="2"/>
  <c r="N146" i="2"/>
  <c r="BE146" i="2"/>
  <c r="BI143" i="2"/>
  <c r="BH143" i="2"/>
  <c r="BG143" i="2"/>
  <c r="BF143" i="2"/>
  <c r="AA143" i="2"/>
  <c r="Y143" i="2"/>
  <c r="W143" i="2"/>
  <c r="BK143" i="2"/>
  <c r="N143" i="2"/>
  <c r="BE143" i="2"/>
  <c r="BI140" i="2"/>
  <c r="BH140" i="2"/>
  <c r="BG140" i="2"/>
  <c r="BF140" i="2"/>
  <c r="AA140" i="2"/>
  <c r="Y140" i="2"/>
  <c r="W140" i="2"/>
  <c r="BK140" i="2"/>
  <c r="N140" i="2"/>
  <c r="BE140" i="2"/>
  <c r="BI137" i="2"/>
  <c r="BH137" i="2"/>
  <c r="BG137" i="2"/>
  <c r="BF137" i="2"/>
  <c r="AA137" i="2"/>
  <c r="Y137" i="2"/>
  <c r="W137" i="2"/>
  <c r="BK137" i="2"/>
  <c r="N137" i="2"/>
  <c r="BE137" i="2"/>
  <c r="BI134" i="2"/>
  <c r="BH134" i="2"/>
  <c r="BG134" i="2"/>
  <c r="BF134" i="2"/>
  <c r="AA134" i="2"/>
  <c r="Y134" i="2"/>
  <c r="W134" i="2"/>
  <c r="BK134" i="2"/>
  <c r="N134" i="2"/>
  <c r="BE134" i="2"/>
  <c r="BI131" i="2"/>
  <c r="BH131" i="2"/>
  <c r="BG131" i="2"/>
  <c r="BF131" i="2"/>
  <c r="AA131" i="2"/>
  <c r="Y131" i="2"/>
  <c r="W131" i="2"/>
  <c r="BK131" i="2"/>
  <c r="N131" i="2"/>
  <c r="BE131" i="2"/>
  <c r="BI128" i="2"/>
  <c r="BH128" i="2"/>
  <c r="BG128" i="2"/>
  <c r="BF128" i="2"/>
  <c r="AA128" i="2"/>
  <c r="Y128" i="2"/>
  <c r="W128" i="2"/>
  <c r="BK128" i="2"/>
  <c r="N128" i="2"/>
  <c r="BE128" i="2"/>
  <c r="BI125" i="2"/>
  <c r="BH125" i="2"/>
  <c r="BG125" i="2"/>
  <c r="BF125" i="2"/>
  <c r="AA125" i="2"/>
  <c r="AA124" i="2"/>
  <c r="AA123" i="2" s="1"/>
  <c r="AA122" i="2" s="1"/>
  <c r="Y125" i="2"/>
  <c r="Y124" i="2"/>
  <c r="Y123" i="2" s="1"/>
  <c r="Y122" i="2" s="1"/>
  <c r="W125" i="2"/>
  <c r="W124" i="2"/>
  <c r="W123" i="2" s="1"/>
  <c r="W122" i="2" s="1"/>
  <c r="AU88" i="1" s="1"/>
  <c r="AU87" i="1" s="1"/>
  <c r="BK125" i="2"/>
  <c r="BK124" i="2" s="1"/>
  <c r="N125" i="2"/>
  <c r="BE125" i="2" s="1"/>
  <c r="M119" i="2"/>
  <c r="F119" i="2"/>
  <c r="M118" i="2"/>
  <c r="F118" i="2"/>
  <c r="F116" i="2"/>
  <c r="F114" i="2"/>
  <c r="BI103" i="2"/>
  <c r="BH103" i="2"/>
  <c r="BG103" i="2"/>
  <c r="BF103" i="2"/>
  <c r="BI102" i="2"/>
  <c r="BH102" i="2"/>
  <c r="BG102" i="2"/>
  <c r="BF102" i="2"/>
  <c r="BI101" i="2"/>
  <c r="BH101" i="2"/>
  <c r="BG101" i="2"/>
  <c r="BF101" i="2"/>
  <c r="BI100" i="2"/>
  <c r="BH100" i="2"/>
  <c r="BG100" i="2"/>
  <c r="BF100" i="2"/>
  <c r="BI99" i="2"/>
  <c r="BH99" i="2"/>
  <c r="BG99" i="2"/>
  <c r="BF99" i="2"/>
  <c r="BI98" i="2"/>
  <c r="H36" i="2" s="1"/>
  <c r="BD88" i="1" s="1"/>
  <c r="BD87" i="1" s="1"/>
  <c r="W35" i="1" s="1"/>
  <c r="BH98" i="2"/>
  <c r="H35" i="2"/>
  <c r="BC88" i="1" s="1"/>
  <c r="BC87" i="1" s="1"/>
  <c r="BG98" i="2"/>
  <c r="H34" i="2" s="1"/>
  <c r="BB88" i="1" s="1"/>
  <c r="BB87" i="1" s="1"/>
  <c r="BF98" i="2"/>
  <c r="M33" i="2"/>
  <c r="AW88" i="1" s="1"/>
  <c r="H33" i="2"/>
  <c r="BA88" i="1" s="1"/>
  <c r="M84" i="2"/>
  <c r="F84" i="2"/>
  <c r="M83" i="2"/>
  <c r="F83" i="2"/>
  <c r="F81" i="2"/>
  <c r="F79" i="2"/>
  <c r="O9" i="2"/>
  <c r="M116" i="2" s="1"/>
  <c r="M81" i="2"/>
  <c r="F6" i="2"/>
  <c r="F113" i="2"/>
  <c r="F78" i="2"/>
  <c r="CK99" i="1"/>
  <c r="CJ99" i="1"/>
  <c r="CI99" i="1"/>
  <c r="CC99" i="1"/>
  <c r="CH99" i="1"/>
  <c r="CB99" i="1"/>
  <c r="CG99" i="1"/>
  <c r="CA99" i="1"/>
  <c r="CF99" i="1"/>
  <c r="BZ99" i="1"/>
  <c r="CE99" i="1"/>
  <c r="CK98" i="1"/>
  <c r="CJ98" i="1"/>
  <c r="CI98" i="1"/>
  <c r="CC98" i="1"/>
  <c r="CH98" i="1"/>
  <c r="CB98" i="1"/>
  <c r="CG98" i="1"/>
  <c r="CA98" i="1"/>
  <c r="CF98" i="1"/>
  <c r="BZ98" i="1"/>
  <c r="CE98" i="1"/>
  <c r="CK97" i="1"/>
  <c r="CJ97" i="1"/>
  <c r="CI97" i="1"/>
  <c r="CC97" i="1"/>
  <c r="CH97" i="1"/>
  <c r="CB97" i="1"/>
  <c r="CG97" i="1"/>
  <c r="CA97" i="1"/>
  <c r="CF97" i="1"/>
  <c r="BZ97" i="1"/>
  <c r="CE97" i="1"/>
  <c r="CK96" i="1"/>
  <c r="CJ96" i="1"/>
  <c r="CI96" i="1"/>
  <c r="CH96" i="1"/>
  <c r="CG96" i="1"/>
  <c r="CF96" i="1"/>
  <c r="BZ96" i="1"/>
  <c r="CE96" i="1"/>
  <c r="AM83" i="1"/>
  <c r="L83" i="1"/>
  <c r="AM82" i="1"/>
  <c r="L82" i="1"/>
  <c r="AM80" i="1"/>
  <c r="L80" i="1"/>
  <c r="L78" i="1"/>
  <c r="L77" i="1"/>
  <c r="W34" i="1" l="1"/>
  <c r="AY87" i="1"/>
  <c r="N124" i="2"/>
  <c r="N90" i="2" s="1"/>
  <c r="BK123" i="2"/>
  <c r="N101" i="3"/>
  <c r="BE101" i="3" s="1"/>
  <c r="N100" i="3"/>
  <c r="BE100" i="3" s="1"/>
  <c r="N99" i="3"/>
  <c r="BE99" i="3" s="1"/>
  <c r="N98" i="3"/>
  <c r="BE98" i="3" s="1"/>
  <c r="N97" i="3"/>
  <c r="M27" i="3"/>
  <c r="N102" i="3"/>
  <c r="BE102" i="3" s="1"/>
  <c r="W33" i="1"/>
  <c r="AX87" i="1"/>
  <c r="N123" i="4"/>
  <c r="N90" i="4" s="1"/>
  <c r="BK122" i="4"/>
  <c r="H33" i="3"/>
  <c r="BA89" i="1" s="1"/>
  <c r="BA87" i="1" s="1"/>
  <c r="N123" i="3"/>
  <c r="N90" i="3" s="1"/>
  <c r="N123" i="5"/>
  <c r="N90" i="5" s="1"/>
  <c r="BK122" i="5"/>
  <c r="N119" i="6"/>
  <c r="N90" i="6" s="1"/>
  <c r="BK118" i="6"/>
  <c r="N121" i="7"/>
  <c r="N90" i="7" s="1"/>
  <c r="BK120" i="7"/>
  <c r="H33" i="6"/>
  <c r="BA92" i="1" s="1"/>
  <c r="H33" i="7"/>
  <c r="BA93" i="1" s="1"/>
  <c r="W32" i="1" l="1"/>
  <c r="AW87" i="1"/>
  <c r="AK32" i="1" s="1"/>
  <c r="N96" i="3"/>
  <c r="BE97" i="3"/>
  <c r="N120" i="7"/>
  <c r="N89" i="7" s="1"/>
  <c r="BK119" i="7"/>
  <c r="N119" i="7" s="1"/>
  <c r="N88" i="7" s="1"/>
  <c r="N118" i="6"/>
  <c r="N89" i="6" s="1"/>
  <c r="BK117" i="6"/>
  <c r="N117" i="6" s="1"/>
  <c r="N88" i="6" s="1"/>
  <c r="N122" i="5"/>
  <c r="N89" i="5" s="1"/>
  <c r="BK121" i="5"/>
  <c r="N121" i="5" s="1"/>
  <c r="N88" i="5" s="1"/>
  <c r="N122" i="4"/>
  <c r="N89" i="4" s="1"/>
  <c r="BK121" i="4"/>
  <c r="N121" i="4" s="1"/>
  <c r="N88" i="4" s="1"/>
  <c r="N123" i="2"/>
  <c r="N89" i="2" s="1"/>
  <c r="BK122" i="2"/>
  <c r="N122" i="2" s="1"/>
  <c r="N88" i="2" s="1"/>
  <c r="N102" i="4" l="1"/>
  <c r="BE102" i="4" s="1"/>
  <c r="N101" i="4"/>
  <c r="BE101" i="4" s="1"/>
  <c r="N100" i="4"/>
  <c r="BE100" i="4" s="1"/>
  <c r="N99" i="4"/>
  <c r="BE99" i="4" s="1"/>
  <c r="N98" i="4"/>
  <c r="BE98" i="4" s="1"/>
  <c r="N97" i="4"/>
  <c r="M27" i="4"/>
  <c r="N98" i="6"/>
  <c r="BE98" i="6" s="1"/>
  <c r="N97" i="6"/>
  <c r="BE97" i="6" s="1"/>
  <c r="N96" i="6"/>
  <c r="BE96" i="6" s="1"/>
  <c r="N95" i="6"/>
  <c r="BE95" i="6" s="1"/>
  <c r="N94" i="6"/>
  <c r="BE94" i="6" s="1"/>
  <c r="N93" i="6"/>
  <c r="M27" i="6"/>
  <c r="M28" i="3"/>
  <c r="L104" i="3"/>
  <c r="N103" i="2"/>
  <c r="BE103" i="2" s="1"/>
  <c r="N102" i="2"/>
  <c r="BE102" i="2" s="1"/>
  <c r="N101" i="2"/>
  <c r="BE101" i="2" s="1"/>
  <c r="N100" i="2"/>
  <c r="BE100" i="2" s="1"/>
  <c r="N99" i="2"/>
  <c r="BE99" i="2" s="1"/>
  <c r="N98" i="2"/>
  <c r="M27" i="2"/>
  <c r="N102" i="5"/>
  <c r="BE102" i="5" s="1"/>
  <c r="N101" i="5"/>
  <c r="BE101" i="5" s="1"/>
  <c r="N100" i="5"/>
  <c r="BE100" i="5" s="1"/>
  <c r="N99" i="5"/>
  <c r="BE99" i="5" s="1"/>
  <c r="N98" i="5"/>
  <c r="BE98" i="5" s="1"/>
  <c r="N97" i="5"/>
  <c r="M27" i="5"/>
  <c r="N100" i="7"/>
  <c r="BE100" i="7" s="1"/>
  <c r="N99" i="7"/>
  <c r="BE99" i="7" s="1"/>
  <c r="N98" i="7"/>
  <c r="BE98" i="7" s="1"/>
  <c r="N97" i="7"/>
  <c r="BE97" i="7" s="1"/>
  <c r="N96" i="7"/>
  <c r="BE96" i="7" s="1"/>
  <c r="N95" i="7"/>
  <c r="M27" i="7"/>
  <c r="M32" i="3"/>
  <c r="AV89" i="1" s="1"/>
  <c r="AT89" i="1" s="1"/>
  <c r="H32" i="3"/>
  <c r="AZ89" i="1" s="1"/>
  <c r="N94" i="7" l="1"/>
  <c r="BE95" i="7"/>
  <c r="N96" i="5"/>
  <c r="BE97" i="5"/>
  <c r="N97" i="2"/>
  <c r="BE98" i="2"/>
  <c r="N92" i="6"/>
  <c r="BE93" i="6"/>
  <c r="N96" i="4"/>
  <c r="BE97" i="4"/>
  <c r="AS89" i="1"/>
  <c r="M30" i="3"/>
  <c r="AG89" i="1" l="1"/>
  <c r="AN89" i="1" s="1"/>
  <c r="L38" i="3"/>
  <c r="M28" i="4"/>
  <c r="L104" i="4"/>
  <c r="M32" i="6"/>
  <c r="AV92" i="1" s="1"/>
  <c r="AT92" i="1" s="1"/>
  <c r="H32" i="6"/>
  <c r="AZ92" i="1" s="1"/>
  <c r="M28" i="2"/>
  <c r="L105" i="2"/>
  <c r="M32" i="5"/>
  <c r="AV91" i="1" s="1"/>
  <c r="AT91" i="1" s="1"/>
  <c r="H32" i="5"/>
  <c r="AZ91" i="1" s="1"/>
  <c r="M28" i="7"/>
  <c r="L102" i="7"/>
  <c r="M32" i="4"/>
  <c r="AV90" i="1" s="1"/>
  <c r="AT90" i="1" s="1"/>
  <c r="H32" i="4"/>
  <c r="AZ90" i="1" s="1"/>
  <c r="M28" i="6"/>
  <c r="L100" i="6"/>
  <c r="M32" i="2"/>
  <c r="AV88" i="1" s="1"/>
  <c r="AT88" i="1" s="1"/>
  <c r="H32" i="2"/>
  <c r="AZ88" i="1" s="1"/>
  <c r="M28" i="5"/>
  <c r="L104" i="5"/>
  <c r="M32" i="7"/>
  <c r="AV93" i="1" s="1"/>
  <c r="AT93" i="1" s="1"/>
  <c r="H32" i="7"/>
  <c r="AZ93" i="1" s="1"/>
  <c r="AZ87" i="1" l="1"/>
  <c r="AS91" i="1"/>
  <c r="M30" i="5"/>
  <c r="AS92" i="1"/>
  <c r="M30" i="6"/>
  <c r="AS93" i="1"/>
  <c r="M30" i="7"/>
  <c r="AS88" i="1"/>
  <c r="M30" i="2"/>
  <c r="AS90" i="1"/>
  <c r="M30" i="4"/>
  <c r="AG93" i="1" l="1"/>
  <c r="AN93" i="1" s="1"/>
  <c r="L38" i="7"/>
  <c r="AS87" i="1"/>
  <c r="AG90" i="1"/>
  <c r="AN90" i="1" s="1"/>
  <c r="L38" i="4"/>
  <c r="AG88" i="1"/>
  <c r="L38" i="2"/>
  <c r="AG92" i="1"/>
  <c r="AN92" i="1" s="1"/>
  <c r="L38" i="6"/>
  <c r="AG91" i="1"/>
  <c r="AN91" i="1" s="1"/>
  <c r="L38" i="5"/>
  <c r="AV87" i="1"/>
  <c r="AT87" i="1" l="1"/>
  <c r="AG87" i="1"/>
  <c r="AN88" i="1"/>
  <c r="AG99" i="1" l="1"/>
  <c r="AG97" i="1"/>
  <c r="AN87" i="1"/>
  <c r="AK26" i="1"/>
  <c r="AG98" i="1"/>
  <c r="AG96" i="1"/>
  <c r="CD96" i="1" l="1"/>
  <c r="AV96" i="1"/>
  <c r="BY96" i="1" s="1"/>
  <c r="AG95" i="1"/>
  <c r="AV97" i="1"/>
  <c r="BY97" i="1" s="1"/>
  <c r="CD97" i="1"/>
  <c r="AN97" i="1"/>
  <c r="CD98" i="1"/>
  <c r="AV98" i="1"/>
  <c r="BY98" i="1" s="1"/>
  <c r="AV99" i="1"/>
  <c r="BY99" i="1" s="1"/>
  <c r="AN99" i="1"/>
  <c r="CD99" i="1"/>
  <c r="AK27" i="1" l="1"/>
  <c r="AK29" i="1" s="1"/>
  <c r="AG101" i="1"/>
  <c r="W31" i="1"/>
  <c r="AN98" i="1"/>
  <c r="AK31" i="1"/>
  <c r="AN96" i="1"/>
  <c r="AN95" i="1" s="1"/>
  <c r="AN101" i="1" s="1"/>
  <c r="AK37" i="1" l="1"/>
</calcChain>
</file>

<file path=xl/sharedStrings.xml><?xml version="1.0" encoding="utf-8"?>
<sst xmlns="http://schemas.openxmlformats.org/spreadsheetml/2006/main" count="5536" uniqueCount="658">
  <si>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</si>
  <si>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</si>
  <si>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</si>
  <si>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</si>
  <si>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</si>
  <si>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</si>
  <si>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</si>
  <si>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</si>
  <si>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</si>
  <si>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</si>
  <si>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</si>
  <si>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</si>
  <si>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</si>
  <si>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</si>
  <si>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</si>
  <si>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</si>
  <si>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</si>
  <si>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113/18/12/2017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</si>
  <si>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</si>
  <si>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</si>
  <si>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Ochranná opatření Mariánské Radčice - SO 08.4 TENISOVÉ HŘIŠTĚ</t>
  </si>
  <si>
    <t>JKSO:</t>
  </si>
  <si>
    <t>CC-CZ:</t>
  </si>
  <si>
    <t>Místo:</t>
  </si>
  <si>
    <t>Mariánské Radčice</t>
  </si>
  <si>
    <t>Datum:</t>
  </si>
  <si>
    <t>17. 12. 2017</t>
  </si>
  <si>
    <t>Objednatel:</t>
  </si>
  <si>
    <t>IČ:</t>
  </si>
  <si>
    <t>SD a.s. Doly Bílina</t>
  </si>
  <si>
    <t>DIČ:</t>
  </si>
  <si>
    <t>Zhotovitel:</t>
  </si>
  <si>
    <t>Vyplň údaj</t>
  </si>
  <si>
    <t>Projektant:</t>
  </si>
  <si>
    <t>Ing. arch. Fr. Abraham</t>
  </si>
  <si>
    <t>True</t>
  </si>
  <si>
    <t>Zpracovatel:</t>
  </si>
  <si>
    <t>Pavel Šouta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</si>
  <si>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</si>
  <si>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</si>
  <si>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</si>
  <si>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</si>
  <si>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</si>
  <si>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</si>
  <si>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</si>
  <si>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</si>
  <si>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</si>
  <si>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</si>
  <si>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</si>
  <si>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</si>
  <si>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</si>
  <si>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</si>
  <si>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</si>
  <si>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</si>
  <si>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</si>
  <si>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</si>
  <si>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</si>
  <si>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</si>
  <si>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</si>
  <si>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</si>
  <si>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</si>
  <si>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</si>
  <si>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</si>
  <si>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</si>
  <si>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</si>
  <si>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</si>
  <si>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</si>
  <si>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</si>
  <si>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</si>
  <si>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</si>
  <si>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</si>
  <si>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</si>
  <si>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</si>
  <si>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</si>
  <si>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</si>
  <si>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</si>
  <si>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</si>
  <si>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</si>
  <si>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</si>
  <si>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</si>
  <si>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</si>
  <si>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{0f00be40-7bcb-46c8-b528-5b97cef3bff4}</t>
  </si>
  <si>
    <t>{00000000-0000-0000-0000-000000000000}</t>
  </si>
  <si>
    <t>/</t>
  </si>
  <si>
    <t>SO 08.4</t>
  </si>
  <si>
    <t>Tenisové hřiště</t>
  </si>
  <si>
    <t>1</t>
  </si>
  <si>
    <t>{4198511e-dc01-4dc1-9c96-82b198cfee51}</t>
  </si>
  <si>
    <t>SO 08.4.1</t>
  </si>
  <si>
    <t>Chodník</t>
  </si>
  <si>
    <t>{536cca36-01ff-490e-a966-7108dd8bf061}</t>
  </si>
  <si>
    <t>SO 08.4.2</t>
  </si>
  <si>
    <t>Odvodnění, drenáže</t>
  </si>
  <si>
    <t>{abd32e32-277d-45c0-82dc-41de1ba6edcd}</t>
  </si>
  <si>
    <t>SO 08.4.3</t>
  </si>
  <si>
    <t>Kabelová chránička</t>
  </si>
  <si>
    <t>{376ef90d-1a8c-4c86-af46-a473952ed73d}</t>
  </si>
  <si>
    <t>SO 08.4.4</t>
  </si>
  <si>
    <t>Zatravnění</t>
  </si>
  <si>
    <t>{c6c2c024-294e-4cff-a142-0839252e731a}</t>
  </si>
  <si>
    <t>VON</t>
  </si>
  <si>
    <t>Vedlejší a ostatní náklady</t>
  </si>
  <si>
    <t>{dcbc662f-a3fd-4091-9670-55ed8004f83b}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</si>
  <si>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</si>
  <si>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</si>
  <si>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</si>
  <si>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</si>
  <si>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</si>
  <si>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</si>
  <si>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</si>
  <si>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</si>
  <si>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</si>
  <si>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</si>
  <si>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</si>
  <si>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</si>
  <si>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</si>
  <si>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</si>
  <si>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</si>
  <si>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</si>
  <si>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</si>
  <si>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SO 08.4 - Tenisové hřiště</t>
  </si>
  <si>
    <t>DPS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</si>
  <si>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</si>
  <si>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</si>
  <si>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</si>
  <si>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</si>
  <si>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</si>
  <si>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</si>
  <si>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</si>
  <si>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</si>
  <si>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</si>
  <si>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</si>
  <si>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</si>
  <si>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</si>
  <si>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998 - Přesun hmot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</si>
  <si>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</si>
  <si>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</si>
  <si>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</si>
  <si>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</si>
  <si>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</si>
  <si>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</si>
  <si>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</si>
  <si>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</si>
  <si>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</si>
  <si>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</si>
  <si>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</si>
  <si>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</si>
  <si>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</si>
  <si>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</si>
  <si>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</si>
  <si>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</si>
  <si>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</si>
  <si>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</si>
  <si>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</si>
  <si>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</si>
  <si>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</si>
  <si>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</si>
  <si>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</si>
  <si>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</si>
  <si>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</si>
  <si>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119001401</t>
  </si>
  <si>
    <t>Dočasné zajištění potrubí ocelového nebo litinového DN do 200</t>
  </si>
  <si>
    <t>m</t>
  </si>
  <si>
    <t>4</t>
  </si>
  <si>
    <t>-685770725</t>
  </si>
  <si>
    <t>5</t>
  </si>
  <si>
    <t>VV</t>
  </si>
  <si>
    <t>Součet</t>
  </si>
  <si>
    <t>119001411</t>
  </si>
  <si>
    <t>Dočasné zajištění potrubí betonového, ŽB nebo kameninového DN do 200</t>
  </si>
  <si>
    <t>13885951</t>
  </si>
  <si>
    <t>3</t>
  </si>
  <si>
    <t>119001421</t>
  </si>
  <si>
    <t>Dočasné zajištění kabelů a kabelových tratí ze 3 volně ložených kabelů</t>
  </si>
  <si>
    <t>1067779958</t>
  </si>
  <si>
    <t>120001101</t>
  </si>
  <si>
    <t>Příplatek za ztížení vykopávky v blízkosti podzemního vedení</t>
  </si>
  <si>
    <t>m3</t>
  </si>
  <si>
    <t>289246066</t>
  </si>
  <si>
    <t>25</t>
  </si>
  <si>
    <t>121101102</t>
  </si>
  <si>
    <t>Sejmutí ornice s přemístěním na vzdálenost do 100 m</t>
  </si>
  <si>
    <t>-725469547</t>
  </si>
  <si>
    <t>20*39*0,10</t>
  </si>
  <si>
    <t>6</t>
  </si>
  <si>
    <t>122201101</t>
  </si>
  <si>
    <t>Odkopávky a prokopávky nezapažené v hornině tř. 3 objem do 100 m3</t>
  </si>
  <si>
    <t>1568633970</t>
  </si>
  <si>
    <t>37*18*0,30*0,50</t>
  </si>
  <si>
    <t>7</t>
  </si>
  <si>
    <t>122201109</t>
  </si>
  <si>
    <t>Příplatek za lepivost u odkopávek v hornině tř. 1 až 3</t>
  </si>
  <si>
    <t>-1759086011</t>
  </si>
  <si>
    <t>99,90</t>
  </si>
  <si>
    <t>8</t>
  </si>
  <si>
    <t>122301101</t>
  </si>
  <si>
    <t>Odkopávky a prokopávky nezapažené v hornině tř. 4 objem do 100 m3</t>
  </si>
  <si>
    <t>1459925713</t>
  </si>
  <si>
    <t>18*37*0,30*0,50</t>
  </si>
  <si>
    <t>9</t>
  </si>
  <si>
    <t>122301109</t>
  </si>
  <si>
    <t>Příplatek za lepivost u odkopávek nezapažených v hornině tř. 4</t>
  </si>
  <si>
    <t>-1391727570</t>
  </si>
  <si>
    <t>10</t>
  </si>
  <si>
    <t>132201101</t>
  </si>
  <si>
    <t>Hloubení rýh š do 600 mm v hornině tř. 3 objemu do 100 m3</t>
  </si>
  <si>
    <t>-254785027</t>
  </si>
  <si>
    <t>37,00*0,30*0,40*0,50</t>
  </si>
  <si>
    <t>18,00*0,30*0,40*0,50</t>
  </si>
  <si>
    <t>11</t>
  </si>
  <si>
    <t>132201109</t>
  </si>
  <si>
    <t>Příplatek za lepivost k hloubení rýh š do 600 mm v hornině tř. 3</t>
  </si>
  <si>
    <t>1823398405</t>
  </si>
  <si>
    <t>6,60</t>
  </si>
  <si>
    <t>12</t>
  </si>
  <si>
    <t>132301101</t>
  </si>
  <si>
    <t>Hloubení rýh š do 600 mm v hornině tř. 4 objemu do 100 m3</t>
  </si>
  <si>
    <t>1166553119</t>
  </si>
  <si>
    <t>13</t>
  </si>
  <si>
    <t>132301109</t>
  </si>
  <si>
    <t>Příplatek za lepivost k hloubení rýh š do 600 mm v hornině tř. 4</t>
  </si>
  <si>
    <t>-534679234</t>
  </si>
  <si>
    <t>14</t>
  </si>
  <si>
    <t>133201101</t>
  </si>
  <si>
    <t>Hloubení šachet v hornině tř. 3 objemu do 100 m3</t>
  </si>
  <si>
    <t>-62314046</t>
  </si>
  <si>
    <t>38*0,50*0,50*1,20*0,50</t>
  </si>
  <si>
    <t>133201109</t>
  </si>
  <si>
    <t>Příplatek za lepivost u hloubení šachet v hornině tř. 3</t>
  </si>
  <si>
    <t>1265658777</t>
  </si>
  <si>
    <t>5,70</t>
  </si>
  <si>
    <t>16</t>
  </si>
  <si>
    <t>133301101</t>
  </si>
  <si>
    <t>Hloubení šachet v hornině tř. 4 objemu do 100 m3</t>
  </si>
  <si>
    <t>518351875</t>
  </si>
  <si>
    <t>17</t>
  </si>
  <si>
    <t>133301109</t>
  </si>
  <si>
    <t>Příplatek za lepivost u hloubení šachet v hornině tř. 4</t>
  </si>
  <si>
    <t>-451127538</t>
  </si>
  <si>
    <t>18</t>
  </si>
  <si>
    <t>162701103</t>
  </si>
  <si>
    <t>Vodorovné přemístění do 8000 m výkopku/sypaniny z horniny tř. 1 až 4</t>
  </si>
  <si>
    <t>-1721250383</t>
  </si>
  <si>
    <t>99,90*2*0,80</t>
  </si>
  <si>
    <t>6,60*2*0,80</t>
  </si>
  <si>
    <t>5,70*2*0,80</t>
  </si>
  <si>
    <t>19</t>
  </si>
  <si>
    <t>167101101</t>
  </si>
  <si>
    <t>Nakládání výkopku z hornin tř. 1 až 4 do 100 m3</t>
  </si>
  <si>
    <t>370693991</t>
  </si>
  <si>
    <t>236*0,20</t>
  </si>
  <si>
    <t>20</t>
  </si>
  <si>
    <t>-113371534</t>
  </si>
  <si>
    <t>44,88</t>
  </si>
  <si>
    <t>171101103</t>
  </si>
  <si>
    <t>Uložení sypaniny z hornin soudržných do násypů zhutněných do 100 % PS</t>
  </si>
  <si>
    <t>117053852</t>
  </si>
  <si>
    <t>99,90*2*0,20</t>
  </si>
  <si>
    <t>6,60*2*0,20</t>
  </si>
  <si>
    <t>5,70*2*0,20</t>
  </si>
  <si>
    <t>22</t>
  </si>
  <si>
    <t>171201101</t>
  </si>
  <si>
    <t>Uložení sypaniny do násypů nezhutněných</t>
  </si>
  <si>
    <t>534746363</t>
  </si>
  <si>
    <t>179,52</t>
  </si>
  <si>
    <t>23</t>
  </si>
  <si>
    <t>181301103</t>
  </si>
  <si>
    <t>Rozprostření ornice tl vrstvy do 200 mm pl do 500 m2 v rovině nebo ve svahu do 1:5</t>
  </si>
  <si>
    <t>m2</t>
  </si>
  <si>
    <t>1364834611</t>
  </si>
  <si>
    <t>39*2</t>
  </si>
  <si>
    <t>20*2</t>
  </si>
  <si>
    <t>24</t>
  </si>
  <si>
    <t>181305111</t>
  </si>
  <si>
    <t>Převrstvení ornice na skládce</t>
  </si>
  <si>
    <t>-492953410</t>
  </si>
  <si>
    <t>181951102</t>
  </si>
  <si>
    <t>Úprava pláně v hornině tř. 1 až 4 se zhutněním</t>
  </si>
  <si>
    <t>473302707</t>
  </si>
  <si>
    <t>18*37</t>
  </si>
  <si>
    <t>26</t>
  </si>
  <si>
    <t>215901101</t>
  </si>
  <si>
    <t>Zhutnění podloží z hornin soudržných do 92% PS nebo nesoudržných sypkých I(d) do 0,8</t>
  </si>
  <si>
    <t>-1698069431</t>
  </si>
  <si>
    <t>37*2*0,30</t>
  </si>
  <si>
    <t>18*2*0,30</t>
  </si>
  <si>
    <t>38*0,50*0,50</t>
  </si>
  <si>
    <t>27</t>
  </si>
  <si>
    <t>275313711</t>
  </si>
  <si>
    <t>Základové patky z betonu tř. C 20/25</t>
  </si>
  <si>
    <t>-285115949</t>
  </si>
  <si>
    <t>38*0,50*0,50*1,20</t>
  </si>
  <si>
    <t>28</t>
  </si>
  <si>
    <t>275351121</t>
  </si>
  <si>
    <t>Zřízení bednění základových patek</t>
  </si>
  <si>
    <t>-67366447</t>
  </si>
  <si>
    <t>38*2*0,60</t>
  </si>
  <si>
    <t>29</t>
  </si>
  <si>
    <t>275351122</t>
  </si>
  <si>
    <t>Odstranění bednění základových patek</t>
  </si>
  <si>
    <t>1385760028</t>
  </si>
  <si>
    <t>45,60</t>
  </si>
  <si>
    <t>30</t>
  </si>
  <si>
    <t>338171123</t>
  </si>
  <si>
    <t>Osazování sloupků a vzpěr plotových ocelových v 4,60 m se zabetonováním</t>
  </si>
  <si>
    <t>kus</t>
  </si>
  <si>
    <t>-1521171236</t>
  </si>
  <si>
    <t>38</t>
  </si>
  <si>
    <t>31</t>
  </si>
  <si>
    <t>M</t>
  </si>
  <si>
    <t>NC 0000.3</t>
  </si>
  <si>
    <t>dodávka sloupků plotových včetně vzpěr dle PD komplet</t>
  </si>
  <si>
    <t>kg</t>
  </si>
  <si>
    <t>1346976570</t>
  </si>
  <si>
    <t>32</t>
  </si>
  <si>
    <t>NC 0000.6</t>
  </si>
  <si>
    <t>montáž ocelových plotových vzpěr</t>
  </si>
  <si>
    <t>ks</t>
  </si>
  <si>
    <t>1706820353</t>
  </si>
  <si>
    <t>33</t>
  </si>
  <si>
    <t>348101230</t>
  </si>
  <si>
    <t>Osazení vrat a vrátek k oplocení na ocelové sloupky do 6 m2</t>
  </si>
  <si>
    <t>1437879037</t>
  </si>
  <si>
    <t>34</t>
  </si>
  <si>
    <t>NC 0000.5</t>
  </si>
  <si>
    <t>dodávka branky ocelové dle PD komplet</t>
  </si>
  <si>
    <t>-718137246</t>
  </si>
  <si>
    <t>35</t>
  </si>
  <si>
    <t>348401180</t>
  </si>
  <si>
    <t>Osazení oplocení ze strojového pletiva s napínacími dráty výšky do 4,0 m přes 15° sklonu svahu</t>
  </si>
  <si>
    <t>-2084473940</t>
  </si>
  <si>
    <t>37</t>
  </si>
  <si>
    <t>36</t>
  </si>
  <si>
    <t>NC 0000.4</t>
  </si>
  <si>
    <t>dodávka pletiva poplastovaného dle PD</t>
  </si>
  <si>
    <t>-1668182725</t>
  </si>
  <si>
    <t>348401350</t>
  </si>
  <si>
    <t>Rozvinutí, osazení a napnutí napínacího drátu na oplocení do 15° sklonu svahu</t>
  </si>
  <si>
    <t>1255546184</t>
  </si>
  <si>
    <t>110*4*1,20</t>
  </si>
  <si>
    <t>156153000</t>
  </si>
  <si>
    <t>drát kruhový napínací pozinkovaný D 2,80 mm bal. 78 m</t>
  </si>
  <si>
    <t>290999341</t>
  </si>
  <si>
    <t>39</t>
  </si>
  <si>
    <t>348401360</t>
  </si>
  <si>
    <t>Přiháčkování strojového pletiva k napínacímu drátu na oplocení ve sklonu svahu do 15°</t>
  </si>
  <si>
    <t>-504904821</t>
  </si>
  <si>
    <t>528</t>
  </si>
  <si>
    <t>40</t>
  </si>
  <si>
    <t>156192000</t>
  </si>
  <si>
    <t>drát poplastovaný kruhový vázací 1,10/1,50 mm bal. 30 m</t>
  </si>
  <si>
    <t>969928004</t>
  </si>
  <si>
    <t>41</t>
  </si>
  <si>
    <t>564710011</t>
  </si>
  <si>
    <t>Podklad z kameniva hrubého drceného vel. 8-16 mm tl. 50 mm</t>
  </si>
  <si>
    <t>-1177941056</t>
  </si>
  <si>
    <t>18,00*37,00</t>
  </si>
  <si>
    <t>42</t>
  </si>
  <si>
    <t>564730111</t>
  </si>
  <si>
    <t>Podklad z kameniva hrubého drceného vel. 16-32 mm tl 100 mm</t>
  </si>
  <si>
    <t>-1720565978</t>
  </si>
  <si>
    <t>43</t>
  </si>
  <si>
    <t>564751111</t>
  </si>
  <si>
    <t>Podklad z kameniva hrubého drceného vel. 32-63 mm tl 150 mm</t>
  </si>
  <si>
    <t>1775365997</t>
  </si>
  <si>
    <t>44</t>
  </si>
  <si>
    <t>571903111</t>
  </si>
  <si>
    <t>Posyp krytu kamenivem drceným nebo těženým do 15 kg/m2</t>
  </si>
  <si>
    <t>-1884031525</t>
  </si>
  <si>
    <t>45</t>
  </si>
  <si>
    <t>571905111</t>
  </si>
  <si>
    <t>Posyp krytu kamenivem drceným nebo těženým do 25 kg/m2</t>
  </si>
  <si>
    <t>972895770</t>
  </si>
  <si>
    <t>46</t>
  </si>
  <si>
    <t>571907112</t>
  </si>
  <si>
    <t>Posyp krytu kamenivem drceným nebo těženým do 40 kg/m2</t>
  </si>
  <si>
    <t>-1547365622</t>
  </si>
  <si>
    <t>47</t>
  </si>
  <si>
    <t>NC 0000</t>
  </si>
  <si>
    <t>montáž a dodávka umělé trávy JUTA GRASS FAST TRACK 15</t>
  </si>
  <si>
    <t>-748193514</t>
  </si>
  <si>
    <t>48</t>
  </si>
  <si>
    <t>916271122</t>
  </si>
  <si>
    <t>Chodníkový obrubník z recyklované pryže červený kladený svisle do štěrkopískového lože tl 40 mm</t>
  </si>
  <si>
    <t>1084675221</t>
  </si>
  <si>
    <t>49</t>
  </si>
  <si>
    <t>916991121</t>
  </si>
  <si>
    <t>Lože pod obrubníky, krajníky nebo obruby z dlažebních kostek z betonu prostého</t>
  </si>
  <si>
    <t>-2013581741</t>
  </si>
  <si>
    <t>110*0,25*0,35</t>
  </si>
  <si>
    <t>50</t>
  </si>
  <si>
    <t>NC 0000.1</t>
  </si>
  <si>
    <t>montáž a dodávka hrací sítě včetně ukotvení dle PD komplet</t>
  </si>
  <si>
    <t>kpl</t>
  </si>
  <si>
    <t>733593471</t>
  </si>
  <si>
    <t>51</t>
  </si>
  <si>
    <t>NC 0000.2</t>
  </si>
  <si>
    <t>montáž a dodávka lajnování hřiště komplet dle PD</t>
  </si>
  <si>
    <t>-1368502175</t>
  </si>
  <si>
    <t>52</t>
  </si>
  <si>
    <t>998222012</t>
  </si>
  <si>
    <t>Přesun hmot pro tělovýchovné plochy</t>
  </si>
  <si>
    <t>t</t>
  </si>
  <si>
    <t>-1773511039</t>
  </si>
  <si>
    <t>VP - Vícepráce</t>
  </si>
  <si>
    <t>PN</t>
  </si>
  <si>
    <t>SO 08.4.1 - Chodník</t>
  </si>
  <si>
    <t>-1642123752</t>
  </si>
  <si>
    <t>-388052296</t>
  </si>
  <si>
    <t>343*0,35*0,50</t>
  </si>
  <si>
    <t>1588387106</t>
  </si>
  <si>
    <t>-436855964</t>
  </si>
  <si>
    <t>386270809</t>
  </si>
  <si>
    <t>1292267382</t>
  </si>
  <si>
    <t>267*0,30*0,35*0,50</t>
  </si>
  <si>
    <t>1602726441</t>
  </si>
  <si>
    <t>14,018</t>
  </si>
  <si>
    <t>-128054028</t>
  </si>
  <si>
    <t>-481525980</t>
  </si>
  <si>
    <t>162701102</t>
  </si>
  <si>
    <t>Vodorovné přemístění do 7000 m výkopku/sypaniny z horniny tř. 1 až 4</t>
  </si>
  <si>
    <t>-2136733491</t>
  </si>
  <si>
    <t>60,025</t>
  </si>
  <si>
    <t>1869301380</t>
  </si>
  <si>
    <t>517094086</t>
  </si>
  <si>
    <t>2139012194</t>
  </si>
  <si>
    <t>134,068</t>
  </si>
  <si>
    <t>450161860</t>
  </si>
  <si>
    <t>343*2</t>
  </si>
  <si>
    <t>-1031377563</t>
  </si>
  <si>
    <t>343</t>
  </si>
  <si>
    <t>267*0,35</t>
  </si>
  <si>
    <t>2123423093</t>
  </si>
  <si>
    <t>350787178</t>
  </si>
  <si>
    <t>571907114</t>
  </si>
  <si>
    <t>Posyp krytu kamenivem drceným nebo těženým do 50 kg/m2</t>
  </si>
  <si>
    <t>-912131868</t>
  </si>
  <si>
    <t>596211123</t>
  </si>
  <si>
    <t>Kladení zámkové dlažby komunikací pro pěší tl 60 mm skupiny B pl přes 300 m2</t>
  </si>
  <si>
    <t>348111714</t>
  </si>
  <si>
    <t>NC 0000.10</t>
  </si>
  <si>
    <t>dodávka zámkové dlažby tl. 40 mm dle PD</t>
  </si>
  <si>
    <t>1367099406</t>
  </si>
  <si>
    <t>916231212</t>
  </si>
  <si>
    <t>Osazení chodníkového obrubníku betonového stojatého bez boční opěry do lože z betonu prostého</t>
  </si>
  <si>
    <t>-15439424</t>
  </si>
  <si>
    <t>267</t>
  </si>
  <si>
    <t>592174090</t>
  </si>
  <si>
    <t>obrubník betonový chodníkový ABO 16-10 100x8x25 cm ( dle PD )</t>
  </si>
  <si>
    <t>-349506164</t>
  </si>
  <si>
    <t>998223011</t>
  </si>
  <si>
    <t>Přesun hmot pro pozemní komunikace s krytem dlážděným</t>
  </si>
  <si>
    <t>-1121871366</t>
  </si>
  <si>
    <t>SO 08.4.2 - Odvodnění, drenáže</t>
  </si>
  <si>
    <t xml:space="preserve">    4 - Vodorovné konstrukce</t>
  </si>
  <si>
    <t xml:space="preserve">    8 - Trubní vedení</t>
  </si>
  <si>
    <t>-1624778738</t>
  </si>
  <si>
    <t>-1119321670</t>
  </si>
  <si>
    <t>-1227214899</t>
  </si>
  <si>
    <t>1717909781</t>
  </si>
  <si>
    <t>126*0,10</t>
  </si>
  <si>
    <t>132201201</t>
  </si>
  <si>
    <t>Hloubení rýh š do 2000 mm v hornině tř. 3 objemu do 100 m3</t>
  </si>
  <si>
    <t>-1775248336</t>
  </si>
  <si>
    <t>126*0,50</t>
  </si>
  <si>
    <t>132201209</t>
  </si>
  <si>
    <t>Příplatek za lepivost k hloubení rýh š do 2000 mm v hornině tř. 3</t>
  </si>
  <si>
    <t>-1699889882</t>
  </si>
  <si>
    <t>63</t>
  </si>
  <si>
    <t>132203302</t>
  </si>
  <si>
    <t>Hloubení rýh pro sběrné a svodné drény hl do 1,1 m v hornině tř. 3</t>
  </si>
  <si>
    <t>857195963</t>
  </si>
  <si>
    <t>210*0,50</t>
  </si>
  <si>
    <t>132301201</t>
  </si>
  <si>
    <t>Hloubení rýh š do 2000 mm v hornině tř. 4 objemu do 100 m3</t>
  </si>
  <si>
    <t>682382090</t>
  </si>
  <si>
    <t>132301209</t>
  </si>
  <si>
    <t>Příplatek za lepivost k hloubení rýh š do 2000 mm v hornině tř. 4</t>
  </si>
  <si>
    <t>1784501171</t>
  </si>
  <si>
    <t>132303303</t>
  </si>
  <si>
    <t>Hloubení rýh pro sběrné a svodné drény hl do 1,1 m v hornině tř.4</t>
  </si>
  <si>
    <t>571567866</t>
  </si>
  <si>
    <t>151101201</t>
  </si>
  <si>
    <t>Zřízení příložného pažení stěn výkopu hl do 4 m</t>
  </si>
  <si>
    <t>-1368836627</t>
  </si>
  <si>
    <t>140*1*2</t>
  </si>
  <si>
    <t>151101211</t>
  </si>
  <si>
    <t>Odstranění příložného pažení stěn hl do 4 m</t>
  </si>
  <si>
    <t>-1695153329</t>
  </si>
  <si>
    <t>151101401</t>
  </si>
  <si>
    <t>Zřízení vzepření stěn při pažení příložném hl do 4 m</t>
  </si>
  <si>
    <t>-1260091291</t>
  </si>
  <si>
    <t>151101411</t>
  </si>
  <si>
    <t>Odstranění vzepření stěn při pažení příložném hl do 4 m</t>
  </si>
  <si>
    <t>1535818501</t>
  </si>
  <si>
    <t>161101101</t>
  </si>
  <si>
    <t>Svislé přemístění výkopku z horniny tř. 1 až 4 hl výkopu do 2,5 m</t>
  </si>
  <si>
    <t>-449554402</t>
  </si>
  <si>
    <t>126</t>
  </si>
  <si>
    <t>53204277</t>
  </si>
  <si>
    <t>55</t>
  </si>
  <si>
    <t>1188120509</t>
  </si>
  <si>
    <t>118</t>
  </si>
  <si>
    <t>174203301</t>
  </si>
  <si>
    <t>Zásyp rýh pro drény hl do 1,1 m</t>
  </si>
  <si>
    <t>340925067</t>
  </si>
  <si>
    <t>210</t>
  </si>
  <si>
    <t>-1210325226</t>
  </si>
  <si>
    <t>140*6</t>
  </si>
  <si>
    <t>211571121</t>
  </si>
  <si>
    <t>Výplň odvodňovacích žeber nebo trativodů kamenivem drobným těženým</t>
  </si>
  <si>
    <t>-1796333149</t>
  </si>
  <si>
    <t>210*0,40*0,50</t>
  </si>
  <si>
    <t>211971110</t>
  </si>
  <si>
    <t>Zřízení opláštění žeber nebo trativodů geotextilií v rýze nebo zářezu sklonu do 1:2</t>
  </si>
  <si>
    <t>-2062251294</t>
  </si>
  <si>
    <t>105</t>
  </si>
  <si>
    <t>693111460</t>
  </si>
  <si>
    <t>textilie GEOFILTEX 63 63/30 300 g/m2 do š 8,8 m ( dle PD )</t>
  </si>
  <si>
    <t>-1349052816</t>
  </si>
  <si>
    <t>212755214</t>
  </si>
  <si>
    <t>Trativody z drenážních trubek plastových flexibilních D 100 mm bez lože ( dle PD )</t>
  </si>
  <si>
    <t>-130799220</t>
  </si>
  <si>
    <t>1561165461</t>
  </si>
  <si>
    <t>140*0,80</t>
  </si>
  <si>
    <t>451573111</t>
  </si>
  <si>
    <t>Lože pod potrubí otevřený výkop ze štěrkopísku</t>
  </si>
  <si>
    <t>-2074981803</t>
  </si>
  <si>
    <t>140*0,40*0,30</t>
  </si>
  <si>
    <t>451578111</t>
  </si>
  <si>
    <t>Dno rýhy zpevněné štěrkopískem tl do 150 mm</t>
  </si>
  <si>
    <t>395652350</t>
  </si>
  <si>
    <t>871315251</t>
  </si>
  <si>
    <t>Kanalizační potrubí z tvrdého PVC vícevrstvé tuhost třídy SN16 DN 150 ( dle PD )</t>
  </si>
  <si>
    <t>287384404</t>
  </si>
  <si>
    <t>140</t>
  </si>
  <si>
    <t>NC 0000.8</t>
  </si>
  <si>
    <t>montáž a dodávka odboček a zátek pro potrubí dle PD komplet</t>
  </si>
  <si>
    <t>981051397</t>
  </si>
  <si>
    <t>NC 0000.9</t>
  </si>
  <si>
    <t>montáž a dodávka revizních šachet Wavin 600 mm dle PD komplet včetně poklopů</t>
  </si>
  <si>
    <t>-1021337129</t>
  </si>
  <si>
    <t>998276101</t>
  </si>
  <si>
    <t>Přesun hmot pro trubní vedení z trub z plastických hmot otevřený výkop</t>
  </si>
  <si>
    <t>1855241877</t>
  </si>
  <si>
    <t>SO 08.4.3 - Kabelová chránička</t>
  </si>
  <si>
    <t>-1924922431</t>
  </si>
  <si>
    <t>-262863272</t>
  </si>
  <si>
    <t>91399606</t>
  </si>
  <si>
    <t>-1062332441</t>
  </si>
  <si>
    <t>110*0,10</t>
  </si>
  <si>
    <t>553582033</t>
  </si>
  <si>
    <t>125*0,80*1,10*0,50</t>
  </si>
  <si>
    <t>752037367</t>
  </si>
  <si>
    <t>1365272375</t>
  </si>
  <si>
    <t>788609076</t>
  </si>
  <si>
    <t>1595115405</t>
  </si>
  <si>
    <t>125*0,80*1,10</t>
  </si>
  <si>
    <t>-1784988900</t>
  </si>
  <si>
    <t>110*0,20</t>
  </si>
  <si>
    <t>-611062349</t>
  </si>
  <si>
    <t>174101101</t>
  </si>
  <si>
    <t>Zásyp jam, šachet rýh nebo kolem objektů sypaninou se zhutněním</t>
  </si>
  <si>
    <t>-1298051515</t>
  </si>
  <si>
    <t>110*0,80</t>
  </si>
  <si>
    <t>-1319076718</t>
  </si>
  <si>
    <t>125*5</t>
  </si>
  <si>
    <t>-1606060519</t>
  </si>
  <si>
    <t>125*0,80</t>
  </si>
  <si>
    <t>-925786422</t>
  </si>
  <si>
    <t>125*0,60*0,20</t>
  </si>
  <si>
    <t>899721111</t>
  </si>
  <si>
    <t>Signalizační vodič DN do 150 mm na potrubí PVC</t>
  </si>
  <si>
    <t>-1331099052</t>
  </si>
  <si>
    <t>125</t>
  </si>
  <si>
    <t>899722112</t>
  </si>
  <si>
    <t>Krytí potrubí z plastů výstražnou fólií z PVC 25 cm</t>
  </si>
  <si>
    <t>-1768478313</t>
  </si>
  <si>
    <t>NC 0000.7</t>
  </si>
  <si>
    <t>montáž a dodávka - chránička 75/62, dvojitý polyetylen s provázkem</t>
  </si>
  <si>
    <t>-999861397</t>
  </si>
  <si>
    <t>-1405562303</t>
  </si>
  <si>
    <t>SO 08.4.4 - Zatravnění</t>
  </si>
  <si>
    <t>162701105</t>
  </si>
  <si>
    <t>Vodorovné přemístění do 10000 m výkopku/sypaniny z horniny tř. 1 až 4</t>
  </si>
  <si>
    <t>-218025790</t>
  </si>
  <si>
    <t>144</t>
  </si>
  <si>
    <t>162701109</t>
  </si>
  <si>
    <t>Příplatek k vodorovnému přemístění výkopku/sypaniny z horniny tř. 1 až 4 ZKD 1000 m přes 10000 m</t>
  </si>
  <si>
    <t>-762372975</t>
  </si>
  <si>
    <t>192</t>
  </si>
  <si>
    <t>167101102</t>
  </si>
  <si>
    <t>Nakládání výkopku z hornin tř. 1 až 4 přes 100 m3</t>
  </si>
  <si>
    <t>-1344953895</t>
  </si>
  <si>
    <t>NC 0000.11</t>
  </si>
  <si>
    <t>výběr vhodné ornice</t>
  </si>
  <si>
    <t>-1785809034</t>
  </si>
  <si>
    <t>NC 0000.12</t>
  </si>
  <si>
    <t>nákup humusové vrstvy</t>
  </si>
  <si>
    <t>408667491</t>
  </si>
  <si>
    <t>181111121</t>
  </si>
  <si>
    <t>Plošná úprava terénu do 500 m2 zemina tř 1 až 4 nerovnosti do 150 mm v rovinně a svahu do 1:5</t>
  </si>
  <si>
    <t>674897413</t>
  </si>
  <si>
    <t>959</t>
  </si>
  <si>
    <t>1188901220</t>
  </si>
  <si>
    <t>181411131</t>
  </si>
  <si>
    <t>Založení parkového trávníku výsevem plochy do 1000 m2 v rovině a ve svahu do 1:5</t>
  </si>
  <si>
    <t>-290619133</t>
  </si>
  <si>
    <t>005724100</t>
  </si>
  <si>
    <t>osivo směs travní parková</t>
  </si>
  <si>
    <t>-1879551668</t>
  </si>
  <si>
    <t>182301131</t>
  </si>
  <si>
    <t>Rozprostření ornice pl přes 500 m2 ve svahu přes 1:5 tl vrstvy do 100 mm</t>
  </si>
  <si>
    <t>-221839615</t>
  </si>
  <si>
    <t>182301132</t>
  </si>
  <si>
    <t>Rozprostření ornice pl přes 500 m2 ve svahu přes 1:5 tl vrstvy do 150 mm</t>
  </si>
  <si>
    <t>-1126157390</t>
  </si>
  <si>
    <t>185803211</t>
  </si>
  <si>
    <t>Uválcování trávníku v rovině a svahu do 1:5</t>
  </si>
  <si>
    <t>518085153</t>
  </si>
  <si>
    <t>185851121</t>
  </si>
  <si>
    <t>Dovoz vody pro zálivku rostlin za vzdálenost do 1000 m</t>
  </si>
  <si>
    <t>-1120865739</t>
  </si>
  <si>
    <t>959*0,01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</si>
  <si>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</si>
  <si>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</si>
  <si>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</si>
  <si>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</si>
  <si>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</si>
  <si>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012103000</t>
  </si>
  <si>
    <t>Geodetické práce před výstavbou</t>
  </si>
  <si>
    <t>Kč</t>
  </si>
  <si>
    <t>1024</t>
  </si>
  <si>
    <t>1806067624</t>
  </si>
  <si>
    <t>012303000</t>
  </si>
  <si>
    <t>Geodetické práce po výstavbě</t>
  </si>
  <si>
    <t>-1638094446</t>
  </si>
  <si>
    <t>032002000</t>
  </si>
  <si>
    <t>Vybavení staveniště</t>
  </si>
  <si>
    <t>-690797744</t>
  </si>
  <si>
    <t>032903000</t>
  </si>
  <si>
    <t>Náklady na provoz a údržbu vybavení staveniště</t>
  </si>
  <si>
    <t>-489478361</t>
  </si>
  <si>
    <t>034002000</t>
  </si>
  <si>
    <t>Zabezpečení staveniště</t>
  </si>
  <si>
    <t>-1411550498</t>
  </si>
  <si>
    <t>034503000</t>
  </si>
  <si>
    <t>Informační tabule na staveništi</t>
  </si>
  <si>
    <t>1208955307</t>
  </si>
  <si>
    <t>039002000</t>
  </si>
  <si>
    <t>Zrušení zařízení staveniště</t>
  </si>
  <si>
    <t>-1626663400</t>
  </si>
  <si>
    <t>039203000</t>
  </si>
  <si>
    <t>Úprava terénu po zrušení zařízení staveniště</t>
  </si>
  <si>
    <t>1627969984</t>
  </si>
  <si>
    <t>071002000</t>
  </si>
  <si>
    <t>Provoz investora, třetích osob</t>
  </si>
  <si>
    <t>-1530976556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</si>
</sst>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0" fillId="0" borderId="16" xfId="0" applyNumberFormat="1" applyFont="1" applyBorder="1" applyAlignment="1">
      <alignment vertical="center"/>
    </xf>
    <xf numFmtId="4" fontId="30" fillId="0" borderId="17" xfId="0" applyNumberFormat="1" applyFont="1" applyBorder="1" applyAlignment="1">
      <alignment vertical="center"/>
    </xf>
    <xf numFmtId="166" fontId="30" fillId="0" borderId="17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5" fillId="0" borderId="25" xfId="0" applyFont="1" applyBorder="1" applyAlignment="1" applyProtection="1">
      <alignment horizontal="center" vertical="center"/>
      <protection locked="0"/>
    </xf>
    <xf numFmtId="49" fontId="35" fillId="0" borderId="25" xfId="0" applyNumberFormat="1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167" fontId="35" fillId="0" borderId="25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4" fontId="25" fillId="6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4" fontId="25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35" fillId="0" borderId="25" xfId="0" applyFont="1" applyBorder="1" applyAlignment="1" applyProtection="1">
      <alignment horizontal="left" vertical="center" wrapText="1"/>
      <protection locked="0"/>
    </xf>
    <xf numFmtId="4" fontId="35" fillId="4" borderId="25" xfId="0" applyNumberFormat="1" applyFont="1" applyFill="1" applyBorder="1" applyAlignment="1" applyProtection="1">
      <alignment vertical="center"/>
      <protection locked="0"/>
    </xf>
    <xf numFmtId="4" fontId="35" fillId="0" borderId="25" xfId="0" applyNumberFormat="1" applyFont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  <xdr:twoCellAnchor>
    <xdr:from>
      <xdr:col>2</xdr:col>
      <xdr:colOff>60960</xdr:colOff>
      <xdr:row>37</xdr:row>
      <xdr:rowOff>68580</xdr:rowOff>
    </xdr:from>
    <xdr:to>
      <xdr:col>41</xdr:col>
      <xdr:colOff>167640</xdr:colOff>
      <xdr:row>47</xdr:row>
      <xdr:rowOff>99060</xdr:rowOff>
    </xdr:to>
    <xdr:sp macro="" textlink="">
      <xdr:nvSpPr>
        <xdr:cNvPr id="3" name="TextovéPole 2"/>
        <xdr:cNvSpPr txBox="1"/>
      </xdr:nvSpPr>
      <xdr:spPr>
        <a:xfrm>
          <a:off x="518160" y="6621780"/>
          <a:ext cx="5707380" cy="1584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Poznámka :</a:t>
          </a:r>
          <a:endParaRPr lang="cs-CZ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Každá položka výkazu výměr musí být v rámci nabídkového rozpočtu nabídnuta kompletní, včetně všech pomocných konstrukcí a prací potřebných k řádnému a provozuschopnému dokončení díla. Zadavatel nebude v průběhu realizace díla akceptovat požadavky na zvýšení ceny díla o cenu konstrukcí a prací, které uchazeč objektivně mohl případně měl předpokládat při vynaložení odborné péče při zpracování nabídkové ceny v součinnosti s příslušnou projektovou dokumentací stavby. Uchazeč o zakázku je odpovědný za cenu díla.</a:t>
          </a:r>
        </a:p>
        <a:p>
          <a:r>
            <a:rPr lang="cs-CZ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Uchazeč do nabídkové ceny zahrne také náklady spojené s umístěním stavby. Jedná se zejména o náklady na zřízení, údržbu a odstranění objektů zařízení staveniště včetně vnitrostaveništních komunikací a skladovacích ploch, provozní vlivy, mimostaveništní doprava, náklady na kompletační činnost a zpracování dokumentace skutečného provedení stavby.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2"/>
  <sheetViews>
    <sheetView showGridLines="0" tabSelected="1" workbookViewId="0">
      <pane ySplit="1" topLeftCell="A2" activePane="bottomLeft" state="frozen"/>
      <selection pane="bottomLeft" activeCell="BE49" sqref="BE49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33" width="2.140625" customWidth="1"/>
    <col min="34" max="34" width="2.85546875" customWidth="1"/>
    <col min="35" max="37" width="2.140625" customWidth="1"/>
    <col min="38" max="38" width="7.140625" customWidth="1"/>
    <col min="39" max="39" width="2.85546875" customWidth="1"/>
    <col min="40" max="40" width="11.42578125" customWidth="1"/>
    <col min="41" max="41" width="6.42578125" customWidth="1"/>
    <col min="42" max="42" width="3.5703125" customWidth="1"/>
    <col min="43" max="43" width="1.42578125" customWidth="1"/>
    <col min="44" max="44" width="11.7109375" customWidth="1"/>
    <col min="45" max="46" width="22.140625" hidden="1" customWidth="1"/>
    <col min="47" max="47" width="21.42578125" hidden="1" customWidth="1"/>
    <col min="48" max="52" width="18.5703125" hidden="1" customWidth="1"/>
    <col min="53" max="53" width="16.42578125" hidden="1" customWidth="1"/>
    <col min="54" max="54" width="21.42578125" hidden="1" customWidth="1"/>
    <col min="55" max="56" width="16.42578125" hidden="1" customWidth="1"/>
    <col min="57" max="57" width="57" customWidth="1"/>
    <col min="71" max="89" width="9.140625" hidden="1"/>
  </cols>
  <sheetData>
    <row r="1" spans="1:73" ht="21.3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spans="1:73" ht="36.9" customHeight="1">
      <c r="C2" s="222" t="s">
        <v>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R2" s="191" t="s">
        <v>8</v>
      </c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S2" s="20" t="s">
        <v>9</v>
      </c>
      <c r="BT2" s="20" t="s">
        <v>10</v>
      </c>
    </row>
    <row r="3" spans="1:73" ht="6.9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11</v>
      </c>
    </row>
    <row r="4" spans="1:73" ht="36.9" customHeight="1">
      <c r="B4" s="24"/>
      <c r="C4" s="206" t="s">
        <v>12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5"/>
      <c r="AS4" s="19" t="s">
        <v>13</v>
      </c>
      <c r="BE4" s="26" t="s">
        <v>14</v>
      </c>
      <c r="BS4" s="20" t="s">
        <v>15</v>
      </c>
    </row>
    <row r="5" spans="1:73" ht="14.4" customHeight="1">
      <c r="B5" s="24"/>
      <c r="C5" s="27"/>
      <c r="D5" s="28" t="s">
        <v>16</v>
      </c>
      <c r="E5" s="27"/>
      <c r="F5" s="27"/>
      <c r="G5" s="27"/>
      <c r="H5" s="27"/>
      <c r="I5" s="27"/>
      <c r="J5" s="27"/>
      <c r="K5" s="226" t="s">
        <v>17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7"/>
      <c r="AQ5" s="25"/>
      <c r="BE5" s="224" t="s">
        <v>18</v>
      </c>
      <c r="BS5" s="20" t="s">
        <v>9</v>
      </c>
    </row>
    <row r="6" spans="1:73" ht="36.9" customHeight="1">
      <c r="B6" s="24"/>
      <c r="C6" s="27"/>
      <c r="D6" s="30" t="s">
        <v>19</v>
      </c>
      <c r="E6" s="27"/>
      <c r="F6" s="27"/>
      <c r="G6" s="27"/>
      <c r="H6" s="27"/>
      <c r="I6" s="27"/>
      <c r="J6" s="27"/>
      <c r="K6" s="228" t="s">
        <v>20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7"/>
      <c r="AQ6" s="25"/>
      <c r="BE6" s="225"/>
      <c r="BS6" s="20" t="s">
        <v>9</v>
      </c>
    </row>
    <row r="7" spans="1:73" ht="14.4" customHeight="1">
      <c r="B7" s="24"/>
      <c r="C7" s="27"/>
      <c r="D7" s="31" t="s">
        <v>21</v>
      </c>
      <c r="E7" s="27"/>
      <c r="F7" s="27"/>
      <c r="G7" s="27"/>
      <c r="H7" s="27"/>
      <c r="I7" s="27"/>
      <c r="J7" s="27"/>
      <c r="K7" s="29" t="s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1" t="s">
        <v>22</v>
      </c>
      <c r="AL7" s="27"/>
      <c r="AM7" s="27"/>
      <c r="AN7" s="29" t="s">
        <v>5</v>
      </c>
      <c r="AO7" s="27"/>
      <c r="AP7" s="27"/>
      <c r="AQ7" s="25"/>
      <c r="BE7" s="225"/>
      <c r="BS7" s="20" t="s">
        <v>9</v>
      </c>
    </row>
    <row r="8" spans="1:73" ht="14.4" customHeight="1">
      <c r="B8" s="24"/>
      <c r="C8" s="27"/>
      <c r="D8" s="31" t="s">
        <v>23</v>
      </c>
      <c r="E8" s="27"/>
      <c r="F8" s="27"/>
      <c r="G8" s="27"/>
      <c r="H8" s="27"/>
      <c r="I8" s="27"/>
      <c r="J8" s="27"/>
      <c r="K8" s="29" t="s">
        <v>24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1" t="s">
        <v>25</v>
      </c>
      <c r="AL8" s="27"/>
      <c r="AM8" s="27"/>
      <c r="AN8" s="32" t="s">
        <v>26</v>
      </c>
      <c r="AO8" s="27"/>
      <c r="AP8" s="27"/>
      <c r="AQ8" s="25"/>
      <c r="BE8" s="225"/>
      <c r="BS8" s="20" t="s">
        <v>9</v>
      </c>
    </row>
    <row r="9" spans="1:73" ht="14.4" customHeight="1">
      <c r="B9" s="2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5"/>
      <c r="BE9" s="225"/>
      <c r="BS9" s="20" t="s">
        <v>9</v>
      </c>
    </row>
    <row r="10" spans="1:73" ht="14.4" customHeight="1">
      <c r="B10" s="24"/>
      <c r="C10" s="27"/>
      <c r="D10" s="31" t="s">
        <v>27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1" t="s">
        <v>28</v>
      </c>
      <c r="AL10" s="27"/>
      <c r="AM10" s="27"/>
      <c r="AN10" s="29" t="s">
        <v>5</v>
      </c>
      <c r="AO10" s="27"/>
      <c r="AP10" s="27"/>
      <c r="AQ10" s="25"/>
      <c r="BE10" s="225"/>
      <c r="BS10" s="20" t="s">
        <v>9</v>
      </c>
    </row>
    <row r="11" spans="1:73" ht="18.45" customHeight="1">
      <c r="B11" s="24"/>
      <c r="C11" s="27"/>
      <c r="D11" s="27"/>
      <c r="E11" s="29" t="s">
        <v>29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1" t="s">
        <v>30</v>
      </c>
      <c r="AL11" s="27"/>
      <c r="AM11" s="27"/>
      <c r="AN11" s="29" t="s">
        <v>5</v>
      </c>
      <c r="AO11" s="27"/>
      <c r="AP11" s="27"/>
      <c r="AQ11" s="25"/>
      <c r="BE11" s="225"/>
      <c r="BS11" s="20" t="s">
        <v>9</v>
      </c>
    </row>
    <row r="12" spans="1:73" ht="6.9" customHeight="1"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5"/>
      <c r="BE12" s="225"/>
      <c r="BS12" s="20" t="s">
        <v>9</v>
      </c>
    </row>
    <row r="13" spans="1:73" ht="14.4" customHeight="1">
      <c r="B13" s="24"/>
      <c r="C13" s="27"/>
      <c r="D13" s="31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1" t="s">
        <v>28</v>
      </c>
      <c r="AL13" s="27"/>
      <c r="AM13" s="27"/>
      <c r="AN13" s="33" t="s">
        <v>32</v>
      </c>
      <c r="AO13" s="27"/>
      <c r="AP13" s="27"/>
      <c r="AQ13" s="25"/>
      <c r="BE13" s="225"/>
      <c r="BS13" s="20" t="s">
        <v>9</v>
      </c>
    </row>
    <row r="14" spans="1:73" ht="13.2">
      <c r="B14" s="24"/>
      <c r="C14" s="27"/>
      <c r="D14" s="27"/>
      <c r="E14" s="229" t="s">
        <v>32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31" t="s">
        <v>30</v>
      </c>
      <c r="AL14" s="27"/>
      <c r="AM14" s="27"/>
      <c r="AN14" s="33" t="s">
        <v>32</v>
      </c>
      <c r="AO14" s="27"/>
      <c r="AP14" s="27"/>
      <c r="AQ14" s="25"/>
      <c r="BE14" s="225"/>
      <c r="BS14" s="20" t="s">
        <v>9</v>
      </c>
    </row>
    <row r="15" spans="1:73" ht="6.9" customHeight="1">
      <c r="B15" s="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5"/>
      <c r="BE15" s="225"/>
      <c r="BS15" s="20" t="s">
        <v>6</v>
      </c>
    </row>
    <row r="16" spans="1:73" ht="14.4" customHeight="1">
      <c r="B16" s="24"/>
      <c r="C16" s="27"/>
      <c r="D16" s="31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1" t="s">
        <v>28</v>
      </c>
      <c r="AL16" s="27"/>
      <c r="AM16" s="27"/>
      <c r="AN16" s="29" t="s">
        <v>5</v>
      </c>
      <c r="AO16" s="27"/>
      <c r="AP16" s="27"/>
      <c r="AQ16" s="25"/>
      <c r="BE16" s="225"/>
      <c r="BS16" s="20" t="s">
        <v>6</v>
      </c>
    </row>
    <row r="17" spans="2:71" ht="18.45" customHeight="1">
      <c r="B17" s="24"/>
      <c r="C17" s="27"/>
      <c r="D17" s="27"/>
      <c r="E17" s="29" t="s">
        <v>34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 t="s">
        <v>30</v>
      </c>
      <c r="AL17" s="27"/>
      <c r="AM17" s="27"/>
      <c r="AN17" s="29" t="s">
        <v>5</v>
      </c>
      <c r="AO17" s="27"/>
      <c r="AP17" s="27"/>
      <c r="AQ17" s="25"/>
      <c r="BE17" s="225"/>
      <c r="BS17" s="20" t="s">
        <v>35</v>
      </c>
    </row>
    <row r="18" spans="2:71" ht="6.9" customHeight="1">
      <c r="B18" s="24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5"/>
      <c r="BE18" s="225"/>
      <c r="BS18" s="20" t="s">
        <v>9</v>
      </c>
    </row>
    <row r="19" spans="2:71" ht="14.4" customHeight="1">
      <c r="B19" s="24"/>
      <c r="C19" s="27"/>
      <c r="D19" s="31" t="s">
        <v>36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1" t="s">
        <v>28</v>
      </c>
      <c r="AL19" s="27"/>
      <c r="AM19" s="27"/>
      <c r="AN19" s="29" t="s">
        <v>5</v>
      </c>
      <c r="AO19" s="27"/>
      <c r="AP19" s="27"/>
      <c r="AQ19" s="25"/>
      <c r="BE19" s="225"/>
      <c r="BS19" s="20" t="s">
        <v>9</v>
      </c>
    </row>
    <row r="20" spans="2:71" ht="18.45" customHeight="1">
      <c r="B20" s="24"/>
      <c r="C20" s="27"/>
      <c r="D20" s="27"/>
      <c r="E20" s="29" t="s">
        <v>37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31" t="s">
        <v>30</v>
      </c>
      <c r="AL20" s="27"/>
      <c r="AM20" s="27"/>
      <c r="AN20" s="29" t="s">
        <v>5</v>
      </c>
      <c r="AO20" s="27"/>
      <c r="AP20" s="27"/>
      <c r="AQ20" s="25"/>
      <c r="BE20" s="225"/>
    </row>
    <row r="21" spans="2:71" ht="6.9" customHeight="1">
      <c r="B21" s="2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5"/>
      <c r="BE21" s="225"/>
    </row>
    <row r="22" spans="2:71" ht="13.2">
      <c r="B22" s="24"/>
      <c r="C22" s="27"/>
      <c r="D22" s="31" t="s">
        <v>38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5"/>
      <c r="BE22" s="225"/>
    </row>
    <row r="23" spans="2:71" ht="14.4" customHeight="1">
      <c r="B23" s="24"/>
      <c r="C23" s="27"/>
      <c r="D23" s="27"/>
      <c r="E23" s="231" t="s">
        <v>5</v>
      </c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7"/>
      <c r="AP23" s="27"/>
      <c r="AQ23" s="25"/>
      <c r="BE23" s="225"/>
    </row>
    <row r="24" spans="2:71" ht="6.9" customHeight="1">
      <c r="B24" s="2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5"/>
      <c r="BE24" s="225"/>
    </row>
    <row r="25" spans="2:71" ht="6.9" customHeight="1">
      <c r="B25" s="24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7"/>
      <c r="AQ25" s="25"/>
      <c r="BE25" s="225"/>
    </row>
    <row r="26" spans="2:71" ht="14.4" customHeight="1">
      <c r="B26" s="24"/>
      <c r="C26" s="27"/>
      <c r="D26" s="35" t="s">
        <v>39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32">
        <f>ROUND(AG87,2)</f>
        <v>0</v>
      </c>
      <c r="AL26" s="227"/>
      <c r="AM26" s="227"/>
      <c r="AN26" s="227"/>
      <c r="AO26" s="227"/>
      <c r="AP26" s="27"/>
      <c r="AQ26" s="25"/>
      <c r="BE26" s="225"/>
    </row>
    <row r="27" spans="2:71" ht="14.4" customHeight="1">
      <c r="B27" s="24"/>
      <c r="C27" s="27"/>
      <c r="D27" s="35" t="s">
        <v>40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32">
        <f>ROUND(AG95,2)</f>
        <v>0</v>
      </c>
      <c r="AL27" s="232"/>
      <c r="AM27" s="232"/>
      <c r="AN27" s="232"/>
      <c r="AO27" s="232"/>
      <c r="AP27" s="27"/>
      <c r="AQ27" s="25"/>
      <c r="BE27" s="225"/>
    </row>
    <row r="28" spans="2:71" s="1" customFormat="1" ht="6.9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225"/>
    </row>
    <row r="29" spans="2:71" s="1" customFormat="1" ht="25.95" customHeight="1">
      <c r="B29" s="36"/>
      <c r="C29" s="37"/>
      <c r="D29" s="39" t="s">
        <v>41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33">
        <f>ROUND(AK26+AK27,2)</f>
        <v>0</v>
      </c>
      <c r="AL29" s="234"/>
      <c r="AM29" s="234"/>
      <c r="AN29" s="234"/>
      <c r="AO29" s="234"/>
      <c r="AP29" s="37"/>
      <c r="AQ29" s="38"/>
      <c r="BE29" s="225"/>
    </row>
    <row r="30" spans="2:71" s="1" customFormat="1" ht="6.9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225"/>
    </row>
    <row r="31" spans="2:71" s="2" customFormat="1" ht="14.4" customHeight="1">
      <c r="B31" s="41"/>
      <c r="C31" s="42"/>
      <c r="D31" s="43" t="s">
        <v>42</v>
      </c>
      <c r="E31" s="42"/>
      <c r="F31" s="43" t="s">
        <v>43</v>
      </c>
      <c r="G31" s="42"/>
      <c r="H31" s="42"/>
      <c r="I31" s="42"/>
      <c r="J31" s="42"/>
      <c r="K31" s="42"/>
      <c r="L31" s="215">
        <v>0.21</v>
      </c>
      <c r="M31" s="216"/>
      <c r="N31" s="216"/>
      <c r="O31" s="216"/>
      <c r="P31" s="42"/>
      <c r="Q31" s="42"/>
      <c r="R31" s="42"/>
      <c r="S31" s="42"/>
      <c r="T31" s="45" t="s">
        <v>44</v>
      </c>
      <c r="U31" s="42"/>
      <c r="V31" s="42"/>
      <c r="W31" s="217">
        <f>ROUND(AZ87+SUM(CD96:CD100),2)</f>
        <v>0</v>
      </c>
      <c r="X31" s="216"/>
      <c r="Y31" s="216"/>
      <c r="Z31" s="216"/>
      <c r="AA31" s="216"/>
      <c r="AB31" s="216"/>
      <c r="AC31" s="216"/>
      <c r="AD31" s="216"/>
      <c r="AE31" s="216"/>
      <c r="AF31" s="42"/>
      <c r="AG31" s="42"/>
      <c r="AH31" s="42"/>
      <c r="AI31" s="42"/>
      <c r="AJ31" s="42"/>
      <c r="AK31" s="217">
        <f>ROUND(AV87+SUM(BY96:BY100),2)</f>
        <v>0</v>
      </c>
      <c r="AL31" s="216"/>
      <c r="AM31" s="216"/>
      <c r="AN31" s="216"/>
      <c r="AO31" s="216"/>
      <c r="AP31" s="42"/>
      <c r="AQ31" s="46"/>
      <c r="BE31" s="225"/>
    </row>
    <row r="32" spans="2:71" s="2" customFormat="1" ht="14.4" customHeight="1">
      <c r="B32" s="41"/>
      <c r="C32" s="42"/>
      <c r="D32" s="42"/>
      <c r="E32" s="42"/>
      <c r="F32" s="43" t="s">
        <v>45</v>
      </c>
      <c r="G32" s="42"/>
      <c r="H32" s="42"/>
      <c r="I32" s="42"/>
      <c r="J32" s="42"/>
      <c r="K32" s="42"/>
      <c r="L32" s="215">
        <v>0.15</v>
      </c>
      <c r="M32" s="216"/>
      <c r="N32" s="216"/>
      <c r="O32" s="216"/>
      <c r="P32" s="42"/>
      <c r="Q32" s="42"/>
      <c r="R32" s="42"/>
      <c r="S32" s="42"/>
      <c r="T32" s="45" t="s">
        <v>44</v>
      </c>
      <c r="U32" s="42"/>
      <c r="V32" s="42"/>
      <c r="W32" s="217">
        <f>ROUND(BA87+SUM(CE96:CE100),2)</f>
        <v>0</v>
      </c>
      <c r="X32" s="216"/>
      <c r="Y32" s="216"/>
      <c r="Z32" s="216"/>
      <c r="AA32" s="216"/>
      <c r="AB32" s="216"/>
      <c r="AC32" s="216"/>
      <c r="AD32" s="216"/>
      <c r="AE32" s="216"/>
      <c r="AF32" s="42"/>
      <c r="AG32" s="42"/>
      <c r="AH32" s="42"/>
      <c r="AI32" s="42"/>
      <c r="AJ32" s="42"/>
      <c r="AK32" s="217">
        <f>ROUND(AW87+SUM(BZ96:BZ100),2)</f>
        <v>0</v>
      </c>
      <c r="AL32" s="216"/>
      <c r="AM32" s="216"/>
      <c r="AN32" s="216"/>
      <c r="AO32" s="216"/>
      <c r="AP32" s="42"/>
      <c r="AQ32" s="46"/>
      <c r="BE32" s="225"/>
    </row>
    <row r="33" spans="2:57" s="2" customFormat="1" ht="14.4" hidden="1" customHeight="1">
      <c r="B33" s="41"/>
      <c r="C33" s="42"/>
      <c r="D33" s="42"/>
      <c r="E33" s="42"/>
      <c r="F33" s="43" t="s">
        <v>46</v>
      </c>
      <c r="G33" s="42"/>
      <c r="H33" s="42"/>
      <c r="I33" s="42"/>
      <c r="J33" s="42"/>
      <c r="K33" s="42"/>
      <c r="L33" s="215">
        <v>0.21</v>
      </c>
      <c r="M33" s="216"/>
      <c r="N33" s="216"/>
      <c r="O33" s="216"/>
      <c r="P33" s="42"/>
      <c r="Q33" s="42"/>
      <c r="R33" s="42"/>
      <c r="S33" s="42"/>
      <c r="T33" s="45" t="s">
        <v>44</v>
      </c>
      <c r="U33" s="42"/>
      <c r="V33" s="42"/>
      <c r="W33" s="217">
        <f>ROUND(BB87+SUM(CF96:CF100),2)</f>
        <v>0</v>
      </c>
      <c r="X33" s="216"/>
      <c r="Y33" s="216"/>
      <c r="Z33" s="216"/>
      <c r="AA33" s="216"/>
      <c r="AB33" s="216"/>
      <c r="AC33" s="216"/>
      <c r="AD33" s="216"/>
      <c r="AE33" s="216"/>
      <c r="AF33" s="42"/>
      <c r="AG33" s="42"/>
      <c r="AH33" s="42"/>
      <c r="AI33" s="42"/>
      <c r="AJ33" s="42"/>
      <c r="AK33" s="217">
        <v>0</v>
      </c>
      <c r="AL33" s="216"/>
      <c r="AM33" s="216"/>
      <c r="AN33" s="216"/>
      <c r="AO33" s="216"/>
      <c r="AP33" s="42"/>
      <c r="AQ33" s="46"/>
      <c r="BE33" s="225"/>
    </row>
    <row r="34" spans="2:57" s="2" customFormat="1" ht="14.4" hidden="1" customHeight="1">
      <c r="B34" s="41"/>
      <c r="C34" s="42"/>
      <c r="D34" s="42"/>
      <c r="E34" s="42"/>
      <c r="F34" s="43" t="s">
        <v>47</v>
      </c>
      <c r="G34" s="42"/>
      <c r="H34" s="42"/>
      <c r="I34" s="42"/>
      <c r="J34" s="42"/>
      <c r="K34" s="42"/>
      <c r="L34" s="215">
        <v>0.15</v>
      </c>
      <c r="M34" s="216"/>
      <c r="N34" s="216"/>
      <c r="O34" s="216"/>
      <c r="P34" s="42"/>
      <c r="Q34" s="42"/>
      <c r="R34" s="42"/>
      <c r="S34" s="42"/>
      <c r="T34" s="45" t="s">
        <v>44</v>
      </c>
      <c r="U34" s="42"/>
      <c r="V34" s="42"/>
      <c r="W34" s="217">
        <f>ROUND(BC87+SUM(CG96:CG100),2)</f>
        <v>0</v>
      </c>
      <c r="X34" s="216"/>
      <c r="Y34" s="216"/>
      <c r="Z34" s="216"/>
      <c r="AA34" s="216"/>
      <c r="AB34" s="216"/>
      <c r="AC34" s="216"/>
      <c r="AD34" s="216"/>
      <c r="AE34" s="216"/>
      <c r="AF34" s="42"/>
      <c r="AG34" s="42"/>
      <c r="AH34" s="42"/>
      <c r="AI34" s="42"/>
      <c r="AJ34" s="42"/>
      <c r="AK34" s="217">
        <v>0</v>
      </c>
      <c r="AL34" s="216"/>
      <c r="AM34" s="216"/>
      <c r="AN34" s="216"/>
      <c r="AO34" s="216"/>
      <c r="AP34" s="42"/>
      <c r="AQ34" s="46"/>
      <c r="BE34" s="225"/>
    </row>
    <row r="35" spans="2:57" s="2" customFormat="1" ht="14.4" hidden="1" customHeight="1">
      <c r="B35" s="41"/>
      <c r="C35" s="42"/>
      <c r="D35" s="42"/>
      <c r="E35" s="42"/>
      <c r="F35" s="43" t="s">
        <v>48</v>
      </c>
      <c r="G35" s="42"/>
      <c r="H35" s="42"/>
      <c r="I35" s="42"/>
      <c r="J35" s="42"/>
      <c r="K35" s="42"/>
      <c r="L35" s="215">
        <v>0</v>
      </c>
      <c r="M35" s="216"/>
      <c r="N35" s="216"/>
      <c r="O35" s="216"/>
      <c r="P35" s="42"/>
      <c r="Q35" s="42"/>
      <c r="R35" s="42"/>
      <c r="S35" s="42"/>
      <c r="T35" s="45" t="s">
        <v>44</v>
      </c>
      <c r="U35" s="42"/>
      <c r="V35" s="42"/>
      <c r="W35" s="217">
        <f>ROUND(BD87+SUM(CH96:CH100),2)</f>
        <v>0</v>
      </c>
      <c r="X35" s="216"/>
      <c r="Y35" s="216"/>
      <c r="Z35" s="216"/>
      <c r="AA35" s="216"/>
      <c r="AB35" s="216"/>
      <c r="AC35" s="216"/>
      <c r="AD35" s="216"/>
      <c r="AE35" s="216"/>
      <c r="AF35" s="42"/>
      <c r="AG35" s="42"/>
      <c r="AH35" s="42"/>
      <c r="AI35" s="42"/>
      <c r="AJ35" s="42"/>
      <c r="AK35" s="217">
        <v>0</v>
      </c>
      <c r="AL35" s="216"/>
      <c r="AM35" s="216"/>
      <c r="AN35" s="216"/>
      <c r="AO35" s="216"/>
      <c r="AP35" s="42"/>
      <c r="AQ35" s="46"/>
    </row>
    <row r="36" spans="2:57" s="1" customFormat="1" ht="6.9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5" customHeight="1">
      <c r="B37" s="36"/>
      <c r="C37" s="47"/>
      <c r="D37" s="48" t="s">
        <v>49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50</v>
      </c>
      <c r="U37" s="49"/>
      <c r="V37" s="49"/>
      <c r="W37" s="49"/>
      <c r="X37" s="218" t="s">
        <v>51</v>
      </c>
      <c r="Y37" s="219"/>
      <c r="Z37" s="219"/>
      <c r="AA37" s="219"/>
      <c r="AB37" s="219"/>
      <c r="AC37" s="49"/>
      <c r="AD37" s="49"/>
      <c r="AE37" s="49"/>
      <c r="AF37" s="49"/>
      <c r="AG37" s="49"/>
      <c r="AH37" s="49"/>
      <c r="AI37" s="49"/>
      <c r="AJ37" s="49"/>
      <c r="AK37" s="220">
        <f>SUM(AK29:AK35)</f>
        <v>0</v>
      </c>
      <c r="AL37" s="219"/>
      <c r="AM37" s="219"/>
      <c r="AN37" s="219"/>
      <c r="AO37" s="221"/>
      <c r="AP37" s="47"/>
      <c r="AQ37" s="38"/>
    </row>
    <row r="38" spans="2:57" s="1" customFormat="1" ht="14.4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5"/>
    </row>
    <row r="40" spans="2:57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5"/>
    </row>
    <row r="41" spans="2:57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5"/>
    </row>
    <row r="42" spans="2:57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5"/>
    </row>
    <row r="43" spans="2:57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5"/>
    </row>
    <row r="44" spans="2:57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5"/>
    </row>
    <row r="45" spans="2:57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5"/>
    </row>
    <row r="46" spans="2:57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5"/>
    </row>
    <row r="47" spans="2:57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5"/>
    </row>
    <row r="48" spans="2:57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5"/>
    </row>
    <row r="49" spans="2:43" s="1" customFormat="1" ht="14.4">
      <c r="B49" s="36"/>
      <c r="C49" s="37"/>
      <c r="D49" s="51" t="s">
        <v>52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53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>
      <c r="B50" s="24"/>
      <c r="C50" s="27"/>
      <c r="D50" s="5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5"/>
      <c r="AA50" s="27"/>
      <c r="AB50" s="27"/>
      <c r="AC50" s="54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5"/>
      <c r="AP50" s="27"/>
      <c r="AQ50" s="25"/>
    </row>
    <row r="51" spans="2:43">
      <c r="B51" s="24"/>
      <c r="C51" s="27"/>
      <c r="D51" s="54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55"/>
      <c r="AA51" s="27"/>
      <c r="AB51" s="27"/>
      <c r="AC51" s="54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5"/>
      <c r="AP51" s="27"/>
      <c r="AQ51" s="25"/>
    </row>
    <row r="52" spans="2:43">
      <c r="B52" s="24"/>
      <c r="C52" s="27"/>
      <c r="D52" s="5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55"/>
      <c r="AA52" s="27"/>
      <c r="AB52" s="27"/>
      <c r="AC52" s="54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5"/>
      <c r="AP52" s="27"/>
      <c r="AQ52" s="25"/>
    </row>
    <row r="53" spans="2:43">
      <c r="B53" s="24"/>
      <c r="C53" s="27"/>
      <c r="D53" s="5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55"/>
      <c r="AA53" s="27"/>
      <c r="AB53" s="27"/>
      <c r="AC53" s="54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55"/>
      <c r="AP53" s="27"/>
      <c r="AQ53" s="25"/>
    </row>
    <row r="54" spans="2:43">
      <c r="B54" s="24"/>
      <c r="C54" s="27"/>
      <c r="D54" s="54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55"/>
      <c r="AA54" s="27"/>
      <c r="AB54" s="27"/>
      <c r="AC54" s="54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55"/>
      <c r="AP54" s="27"/>
      <c r="AQ54" s="25"/>
    </row>
    <row r="55" spans="2:43">
      <c r="B55" s="24"/>
      <c r="C55" s="27"/>
      <c r="D55" s="5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55"/>
      <c r="AA55" s="27"/>
      <c r="AB55" s="27"/>
      <c r="AC55" s="54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55"/>
      <c r="AP55" s="27"/>
      <c r="AQ55" s="25"/>
    </row>
    <row r="56" spans="2:43">
      <c r="B56" s="24"/>
      <c r="C56" s="27"/>
      <c r="D56" s="5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55"/>
      <c r="AA56" s="27"/>
      <c r="AB56" s="27"/>
      <c r="AC56" s="54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55"/>
      <c r="AP56" s="27"/>
      <c r="AQ56" s="25"/>
    </row>
    <row r="57" spans="2:43">
      <c r="B57" s="24"/>
      <c r="C57" s="27"/>
      <c r="D57" s="5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55"/>
      <c r="AA57" s="27"/>
      <c r="AB57" s="27"/>
      <c r="AC57" s="54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5"/>
      <c r="AP57" s="27"/>
      <c r="AQ57" s="25"/>
    </row>
    <row r="58" spans="2:43" s="1" customFormat="1" ht="14.4">
      <c r="B58" s="36"/>
      <c r="C58" s="37"/>
      <c r="D58" s="56" t="s">
        <v>54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55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54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55</v>
      </c>
      <c r="AN58" s="57"/>
      <c r="AO58" s="59"/>
      <c r="AP58" s="37"/>
      <c r="AQ58" s="38"/>
    </row>
    <row r="59" spans="2:43"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5"/>
    </row>
    <row r="60" spans="2:43" s="1" customFormat="1" ht="14.4">
      <c r="B60" s="36"/>
      <c r="C60" s="37"/>
      <c r="D60" s="51" t="s">
        <v>56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57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>
      <c r="B61" s="24"/>
      <c r="C61" s="27"/>
      <c r="D61" s="54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55"/>
      <c r="AA61" s="27"/>
      <c r="AB61" s="27"/>
      <c r="AC61" s="54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5"/>
      <c r="AP61" s="27"/>
      <c r="AQ61" s="25"/>
    </row>
    <row r="62" spans="2:43">
      <c r="B62" s="24"/>
      <c r="C62" s="27"/>
      <c r="D62" s="54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55"/>
      <c r="AA62" s="27"/>
      <c r="AB62" s="27"/>
      <c r="AC62" s="54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55"/>
      <c r="AP62" s="27"/>
      <c r="AQ62" s="25"/>
    </row>
    <row r="63" spans="2:43">
      <c r="B63" s="24"/>
      <c r="C63" s="27"/>
      <c r="D63" s="54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55"/>
      <c r="AA63" s="27"/>
      <c r="AB63" s="27"/>
      <c r="AC63" s="54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55"/>
      <c r="AP63" s="27"/>
      <c r="AQ63" s="25"/>
    </row>
    <row r="64" spans="2:43">
      <c r="B64" s="24"/>
      <c r="C64" s="27"/>
      <c r="D64" s="54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55"/>
      <c r="AA64" s="27"/>
      <c r="AB64" s="27"/>
      <c r="AC64" s="54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55"/>
      <c r="AP64" s="27"/>
      <c r="AQ64" s="25"/>
    </row>
    <row r="65" spans="2:43">
      <c r="B65" s="24"/>
      <c r="C65" s="27"/>
      <c r="D65" s="54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55"/>
      <c r="AA65" s="27"/>
      <c r="AB65" s="27"/>
      <c r="AC65" s="54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55"/>
      <c r="AP65" s="27"/>
      <c r="AQ65" s="25"/>
    </row>
    <row r="66" spans="2:43">
      <c r="B66" s="24"/>
      <c r="C66" s="27"/>
      <c r="D66" s="54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55"/>
      <c r="AA66" s="27"/>
      <c r="AB66" s="27"/>
      <c r="AC66" s="54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5"/>
      <c r="AP66" s="27"/>
      <c r="AQ66" s="25"/>
    </row>
    <row r="67" spans="2:43">
      <c r="B67" s="24"/>
      <c r="C67" s="27"/>
      <c r="D67" s="54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55"/>
      <c r="AA67" s="27"/>
      <c r="AB67" s="27"/>
      <c r="AC67" s="54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5"/>
      <c r="AP67" s="27"/>
      <c r="AQ67" s="25"/>
    </row>
    <row r="68" spans="2:43">
      <c r="B68" s="24"/>
      <c r="C68" s="27"/>
      <c r="D68" s="5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55"/>
      <c r="AA68" s="27"/>
      <c r="AB68" s="27"/>
      <c r="AC68" s="54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5"/>
      <c r="AP68" s="27"/>
      <c r="AQ68" s="25"/>
    </row>
    <row r="69" spans="2:43" s="1" customFormat="1" ht="14.4">
      <c r="B69" s="36"/>
      <c r="C69" s="37"/>
      <c r="D69" s="56" t="s">
        <v>54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55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54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55</v>
      </c>
      <c r="AN69" s="57"/>
      <c r="AO69" s="59"/>
      <c r="AP69" s="37"/>
      <c r="AQ69" s="38"/>
    </row>
    <row r="70" spans="2:43" s="1" customFormat="1" ht="6.9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" customHeight="1">
      <c r="B76" s="36"/>
      <c r="C76" s="206" t="s">
        <v>58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38"/>
    </row>
    <row r="77" spans="2:43" s="3" customFormat="1" ht="14.4" customHeight="1">
      <c r="B77" s="66"/>
      <c r="C77" s="31" t="s">
        <v>16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113/18/12/2017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" customHeight="1">
      <c r="B78" s="69"/>
      <c r="C78" s="70" t="s">
        <v>19</v>
      </c>
      <c r="D78" s="71"/>
      <c r="E78" s="71"/>
      <c r="F78" s="71"/>
      <c r="G78" s="71"/>
      <c r="H78" s="71"/>
      <c r="I78" s="71"/>
      <c r="J78" s="71"/>
      <c r="K78" s="71"/>
      <c r="L78" s="208" t="str">
        <f>K6</f>
        <v>Ochranná opatření Mariánské Radčice - SO 08.4 TENISOVÉ HŘIŠTĚ</v>
      </c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71"/>
      <c r="AQ78" s="72"/>
    </row>
    <row r="79" spans="2:43" s="1" customFormat="1" ht="6.9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 ht="13.2">
      <c r="B80" s="36"/>
      <c r="C80" s="31" t="s">
        <v>23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Mariánské Radčice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1" t="s">
        <v>25</v>
      </c>
      <c r="AJ80" s="37"/>
      <c r="AK80" s="37"/>
      <c r="AL80" s="37"/>
      <c r="AM80" s="74" t="str">
        <f>IF(AN8= "","",AN8)</f>
        <v>17. 12. 2017</v>
      </c>
      <c r="AN80" s="37"/>
      <c r="AO80" s="37"/>
      <c r="AP80" s="37"/>
      <c r="AQ80" s="38"/>
    </row>
    <row r="81" spans="1:89" s="1" customFormat="1" ht="6.9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 ht="13.2">
      <c r="B82" s="36"/>
      <c r="C82" s="31" t="s">
        <v>27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SD a.s. Doly Bílina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1" t="s">
        <v>33</v>
      </c>
      <c r="AJ82" s="37"/>
      <c r="AK82" s="37"/>
      <c r="AL82" s="37"/>
      <c r="AM82" s="210" t="str">
        <f>IF(E17="","",E17)</f>
        <v>Ing. arch. Fr. Abraham</v>
      </c>
      <c r="AN82" s="210"/>
      <c r="AO82" s="210"/>
      <c r="AP82" s="210"/>
      <c r="AQ82" s="38"/>
      <c r="AS82" s="211" t="s">
        <v>59</v>
      </c>
      <c r="AT82" s="212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89" s="1" customFormat="1" ht="13.2">
      <c r="B83" s="36"/>
      <c r="C83" s="31" t="s">
        <v>31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1" t="s">
        <v>36</v>
      </c>
      <c r="AJ83" s="37"/>
      <c r="AK83" s="37"/>
      <c r="AL83" s="37"/>
      <c r="AM83" s="210" t="str">
        <f>IF(E20="","",E20)</f>
        <v>Pavel Šouta</v>
      </c>
      <c r="AN83" s="210"/>
      <c r="AO83" s="210"/>
      <c r="AP83" s="210"/>
      <c r="AQ83" s="38"/>
      <c r="AS83" s="213"/>
      <c r="AT83" s="214"/>
      <c r="AU83" s="37"/>
      <c r="AV83" s="37"/>
      <c r="AW83" s="37"/>
      <c r="AX83" s="37"/>
      <c r="AY83" s="37"/>
      <c r="AZ83" s="37"/>
      <c r="BA83" s="37"/>
      <c r="BB83" s="37"/>
      <c r="BC83" s="37"/>
      <c r="BD83" s="75"/>
    </row>
    <row r="84" spans="1:89" s="1" customFormat="1" ht="10.8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13"/>
      <c r="AT84" s="214"/>
      <c r="AU84" s="37"/>
      <c r="AV84" s="37"/>
      <c r="AW84" s="37"/>
      <c r="AX84" s="37"/>
      <c r="AY84" s="37"/>
      <c r="AZ84" s="37"/>
      <c r="BA84" s="37"/>
      <c r="BB84" s="37"/>
      <c r="BC84" s="37"/>
      <c r="BD84" s="75"/>
    </row>
    <row r="85" spans="1:89" s="1" customFormat="1" ht="29.25" customHeight="1">
      <c r="B85" s="36"/>
      <c r="C85" s="202" t="s">
        <v>60</v>
      </c>
      <c r="D85" s="203"/>
      <c r="E85" s="203"/>
      <c r="F85" s="203"/>
      <c r="G85" s="203"/>
      <c r="H85" s="76"/>
      <c r="I85" s="204" t="s">
        <v>61</v>
      </c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4" t="s">
        <v>62</v>
      </c>
      <c r="AH85" s="203"/>
      <c r="AI85" s="203"/>
      <c r="AJ85" s="203"/>
      <c r="AK85" s="203"/>
      <c r="AL85" s="203"/>
      <c r="AM85" s="203"/>
      <c r="AN85" s="204" t="s">
        <v>63</v>
      </c>
      <c r="AO85" s="203"/>
      <c r="AP85" s="205"/>
      <c r="AQ85" s="38"/>
      <c r="AS85" s="77" t="s">
        <v>64</v>
      </c>
      <c r="AT85" s="78" t="s">
        <v>65</v>
      </c>
      <c r="AU85" s="78" t="s">
        <v>66</v>
      </c>
      <c r="AV85" s="78" t="s">
        <v>67</v>
      </c>
      <c r="AW85" s="78" t="s">
        <v>68</v>
      </c>
      <c r="AX85" s="78" t="s">
        <v>69</v>
      </c>
      <c r="AY85" s="78" t="s">
        <v>70</v>
      </c>
      <c r="AZ85" s="78" t="s">
        <v>71</v>
      </c>
      <c r="BA85" s="78" t="s">
        <v>72</v>
      </c>
      <c r="BB85" s="78" t="s">
        <v>73</v>
      </c>
      <c r="BC85" s="78" t="s">
        <v>74</v>
      </c>
      <c r="BD85" s="79" t="s">
        <v>75</v>
      </c>
    </row>
    <row r="86" spans="1:89" s="1" customFormat="1" ht="10.8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0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4" customHeight="1">
      <c r="B87" s="69"/>
      <c r="C87" s="81" t="s">
        <v>76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197">
        <f>ROUND(SUM(AG88:AG93),2)</f>
        <v>0</v>
      </c>
      <c r="AH87" s="197"/>
      <c r="AI87" s="197"/>
      <c r="AJ87" s="197"/>
      <c r="AK87" s="197"/>
      <c r="AL87" s="197"/>
      <c r="AM87" s="197"/>
      <c r="AN87" s="198">
        <f t="shared" ref="AN87:AN93" si="0">SUM(AG87,AT87)</f>
        <v>0</v>
      </c>
      <c r="AO87" s="198"/>
      <c r="AP87" s="198"/>
      <c r="AQ87" s="72"/>
      <c r="AS87" s="83">
        <f>ROUND(SUM(AS88:AS93),2)</f>
        <v>0</v>
      </c>
      <c r="AT87" s="84">
        <f t="shared" ref="AT87:AT93" si="1">ROUND(SUM(AV87:AW87),2)</f>
        <v>0</v>
      </c>
      <c r="AU87" s="85">
        <f>ROUND(SUM(AU88:AU93),5)</f>
        <v>0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ROUND(SUM(AZ88:AZ93),2)</f>
        <v>0</v>
      </c>
      <c r="BA87" s="84">
        <f>ROUND(SUM(BA88:BA93),2)</f>
        <v>0</v>
      </c>
      <c r="BB87" s="84">
        <f>ROUND(SUM(BB88:BB93),2)</f>
        <v>0</v>
      </c>
      <c r="BC87" s="84">
        <f>ROUND(SUM(BC88:BC93),2)</f>
        <v>0</v>
      </c>
      <c r="BD87" s="86">
        <f>ROUND(SUM(BD88:BD93),2)</f>
        <v>0</v>
      </c>
      <c r="BS87" s="87" t="s">
        <v>77</v>
      </c>
      <c r="BT87" s="87" t="s">
        <v>78</v>
      </c>
      <c r="BU87" s="88" t="s">
        <v>79</v>
      </c>
      <c r="BV87" s="87" t="s">
        <v>80</v>
      </c>
      <c r="BW87" s="87" t="s">
        <v>81</v>
      </c>
      <c r="BX87" s="87" t="s">
        <v>82</v>
      </c>
    </row>
    <row r="88" spans="1:89" s="5" customFormat="1" ht="28.8" customHeight="1">
      <c r="A88" s="89" t="s">
        <v>83</v>
      </c>
      <c r="B88" s="90"/>
      <c r="C88" s="91"/>
      <c r="D88" s="201" t="s">
        <v>84</v>
      </c>
      <c r="E88" s="201"/>
      <c r="F88" s="201"/>
      <c r="G88" s="201"/>
      <c r="H88" s="201"/>
      <c r="I88" s="92"/>
      <c r="J88" s="201" t="s">
        <v>85</v>
      </c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199">
        <f>'SO 08.4 - Tenisové hřiště'!M30</f>
        <v>0</v>
      </c>
      <c r="AH88" s="200"/>
      <c r="AI88" s="200"/>
      <c r="AJ88" s="200"/>
      <c r="AK88" s="200"/>
      <c r="AL88" s="200"/>
      <c r="AM88" s="200"/>
      <c r="AN88" s="199">
        <f t="shared" si="0"/>
        <v>0</v>
      </c>
      <c r="AO88" s="200"/>
      <c r="AP88" s="200"/>
      <c r="AQ88" s="93"/>
      <c r="AS88" s="94">
        <f>'SO 08.4 - Tenisové hřiště'!M28</f>
        <v>0</v>
      </c>
      <c r="AT88" s="95">
        <f t="shared" si="1"/>
        <v>0</v>
      </c>
      <c r="AU88" s="96">
        <f>'SO 08.4 - Tenisové hřiště'!W122</f>
        <v>0</v>
      </c>
      <c r="AV88" s="95">
        <f>'SO 08.4 - Tenisové hřiště'!M32</f>
        <v>0</v>
      </c>
      <c r="AW88" s="95">
        <f>'SO 08.4 - Tenisové hřiště'!M33</f>
        <v>0</v>
      </c>
      <c r="AX88" s="95">
        <f>'SO 08.4 - Tenisové hřiště'!M34</f>
        <v>0</v>
      </c>
      <c r="AY88" s="95">
        <f>'SO 08.4 - Tenisové hřiště'!M35</f>
        <v>0</v>
      </c>
      <c r="AZ88" s="95">
        <f>'SO 08.4 - Tenisové hřiště'!H32</f>
        <v>0</v>
      </c>
      <c r="BA88" s="95">
        <f>'SO 08.4 - Tenisové hřiště'!H33</f>
        <v>0</v>
      </c>
      <c r="BB88" s="95">
        <f>'SO 08.4 - Tenisové hřiště'!H34</f>
        <v>0</v>
      </c>
      <c r="BC88" s="95">
        <f>'SO 08.4 - Tenisové hřiště'!H35</f>
        <v>0</v>
      </c>
      <c r="BD88" s="97">
        <f>'SO 08.4 - Tenisové hřiště'!H36</f>
        <v>0</v>
      </c>
      <c r="BT88" s="98" t="s">
        <v>86</v>
      </c>
      <c r="BV88" s="98" t="s">
        <v>80</v>
      </c>
      <c r="BW88" s="98" t="s">
        <v>87</v>
      </c>
      <c r="BX88" s="98" t="s">
        <v>81</v>
      </c>
    </row>
    <row r="89" spans="1:89" s="5" customFormat="1" ht="28.8" customHeight="1">
      <c r="A89" s="89" t="s">
        <v>83</v>
      </c>
      <c r="B89" s="90"/>
      <c r="C89" s="91"/>
      <c r="D89" s="201" t="s">
        <v>88</v>
      </c>
      <c r="E89" s="201"/>
      <c r="F89" s="201"/>
      <c r="G89" s="201"/>
      <c r="H89" s="201"/>
      <c r="I89" s="92"/>
      <c r="J89" s="201" t="s">
        <v>89</v>
      </c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199">
        <f>'SO 08.4.1 - Chodník'!M30</f>
        <v>0</v>
      </c>
      <c r="AH89" s="200"/>
      <c r="AI89" s="200"/>
      <c r="AJ89" s="200"/>
      <c r="AK89" s="200"/>
      <c r="AL89" s="200"/>
      <c r="AM89" s="200"/>
      <c r="AN89" s="199">
        <f t="shared" si="0"/>
        <v>0</v>
      </c>
      <c r="AO89" s="200"/>
      <c r="AP89" s="200"/>
      <c r="AQ89" s="93"/>
      <c r="AS89" s="94">
        <f>'SO 08.4.1 - Chodník'!M28</f>
        <v>0</v>
      </c>
      <c r="AT89" s="95">
        <f t="shared" si="1"/>
        <v>0</v>
      </c>
      <c r="AU89" s="96">
        <f>'SO 08.4.1 - Chodník'!W121</f>
        <v>0</v>
      </c>
      <c r="AV89" s="95">
        <f>'SO 08.4.1 - Chodník'!M32</f>
        <v>0</v>
      </c>
      <c r="AW89" s="95">
        <f>'SO 08.4.1 - Chodník'!M33</f>
        <v>0</v>
      </c>
      <c r="AX89" s="95">
        <f>'SO 08.4.1 - Chodník'!M34</f>
        <v>0</v>
      </c>
      <c r="AY89" s="95">
        <f>'SO 08.4.1 - Chodník'!M35</f>
        <v>0</v>
      </c>
      <c r="AZ89" s="95">
        <f>'SO 08.4.1 - Chodník'!H32</f>
        <v>0</v>
      </c>
      <c r="BA89" s="95">
        <f>'SO 08.4.1 - Chodník'!H33</f>
        <v>0</v>
      </c>
      <c r="BB89" s="95">
        <f>'SO 08.4.1 - Chodník'!H34</f>
        <v>0</v>
      </c>
      <c r="BC89" s="95">
        <f>'SO 08.4.1 - Chodník'!H35</f>
        <v>0</v>
      </c>
      <c r="BD89" s="97">
        <f>'SO 08.4.1 - Chodník'!H36</f>
        <v>0</v>
      </c>
      <c r="BT89" s="98" t="s">
        <v>86</v>
      </c>
      <c r="BV89" s="98" t="s">
        <v>80</v>
      </c>
      <c r="BW89" s="98" t="s">
        <v>90</v>
      </c>
      <c r="BX89" s="98" t="s">
        <v>81</v>
      </c>
    </row>
    <row r="90" spans="1:89" s="5" customFormat="1" ht="28.8" customHeight="1">
      <c r="A90" s="89" t="s">
        <v>83</v>
      </c>
      <c r="B90" s="90"/>
      <c r="C90" s="91"/>
      <c r="D90" s="201" t="s">
        <v>91</v>
      </c>
      <c r="E90" s="201"/>
      <c r="F90" s="201"/>
      <c r="G90" s="201"/>
      <c r="H90" s="201"/>
      <c r="I90" s="92"/>
      <c r="J90" s="201" t="s">
        <v>92</v>
      </c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199">
        <f>'SO 08.4.2 - Odvodnění, dr...'!M30</f>
        <v>0</v>
      </c>
      <c r="AH90" s="200"/>
      <c r="AI90" s="200"/>
      <c r="AJ90" s="200"/>
      <c r="AK90" s="200"/>
      <c r="AL90" s="200"/>
      <c r="AM90" s="200"/>
      <c r="AN90" s="199">
        <f t="shared" si="0"/>
        <v>0</v>
      </c>
      <c r="AO90" s="200"/>
      <c r="AP90" s="200"/>
      <c r="AQ90" s="93"/>
      <c r="AS90" s="94">
        <f>'SO 08.4.2 - Odvodnění, dr...'!M28</f>
        <v>0</v>
      </c>
      <c r="AT90" s="95">
        <f t="shared" si="1"/>
        <v>0</v>
      </c>
      <c r="AU90" s="96">
        <f>'SO 08.4.2 - Odvodnění, dr...'!W121</f>
        <v>0</v>
      </c>
      <c r="AV90" s="95">
        <f>'SO 08.4.2 - Odvodnění, dr...'!M32</f>
        <v>0</v>
      </c>
      <c r="AW90" s="95">
        <f>'SO 08.4.2 - Odvodnění, dr...'!M33</f>
        <v>0</v>
      </c>
      <c r="AX90" s="95">
        <f>'SO 08.4.2 - Odvodnění, dr...'!M34</f>
        <v>0</v>
      </c>
      <c r="AY90" s="95">
        <f>'SO 08.4.2 - Odvodnění, dr...'!M35</f>
        <v>0</v>
      </c>
      <c r="AZ90" s="95">
        <f>'SO 08.4.2 - Odvodnění, dr...'!H32</f>
        <v>0</v>
      </c>
      <c r="BA90" s="95">
        <f>'SO 08.4.2 - Odvodnění, dr...'!H33</f>
        <v>0</v>
      </c>
      <c r="BB90" s="95">
        <f>'SO 08.4.2 - Odvodnění, dr...'!H34</f>
        <v>0</v>
      </c>
      <c r="BC90" s="95">
        <f>'SO 08.4.2 - Odvodnění, dr...'!H35</f>
        <v>0</v>
      </c>
      <c r="BD90" s="97">
        <f>'SO 08.4.2 - Odvodnění, dr...'!H36</f>
        <v>0</v>
      </c>
      <c r="BT90" s="98" t="s">
        <v>86</v>
      </c>
      <c r="BV90" s="98" t="s">
        <v>80</v>
      </c>
      <c r="BW90" s="98" t="s">
        <v>93</v>
      </c>
      <c r="BX90" s="98" t="s">
        <v>81</v>
      </c>
    </row>
    <row r="91" spans="1:89" s="5" customFormat="1" ht="28.8" customHeight="1">
      <c r="A91" s="89" t="s">
        <v>83</v>
      </c>
      <c r="B91" s="90"/>
      <c r="C91" s="91"/>
      <c r="D91" s="201" t="s">
        <v>94</v>
      </c>
      <c r="E91" s="201"/>
      <c r="F91" s="201"/>
      <c r="G91" s="201"/>
      <c r="H91" s="201"/>
      <c r="I91" s="92"/>
      <c r="J91" s="201" t="s">
        <v>95</v>
      </c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199">
        <f>'SO 08.4.3 - Kabelová chrá...'!M30</f>
        <v>0</v>
      </c>
      <c r="AH91" s="200"/>
      <c r="AI91" s="200"/>
      <c r="AJ91" s="200"/>
      <c r="AK91" s="200"/>
      <c r="AL91" s="200"/>
      <c r="AM91" s="200"/>
      <c r="AN91" s="199">
        <f t="shared" si="0"/>
        <v>0</v>
      </c>
      <c r="AO91" s="200"/>
      <c r="AP91" s="200"/>
      <c r="AQ91" s="93"/>
      <c r="AS91" s="94">
        <f>'SO 08.4.3 - Kabelová chrá...'!M28</f>
        <v>0</v>
      </c>
      <c r="AT91" s="95">
        <f t="shared" si="1"/>
        <v>0</v>
      </c>
      <c r="AU91" s="96">
        <f>'SO 08.4.3 - Kabelová chrá...'!W121</f>
        <v>0</v>
      </c>
      <c r="AV91" s="95">
        <f>'SO 08.4.3 - Kabelová chrá...'!M32</f>
        <v>0</v>
      </c>
      <c r="AW91" s="95">
        <f>'SO 08.4.3 - Kabelová chrá...'!M33</f>
        <v>0</v>
      </c>
      <c r="AX91" s="95">
        <f>'SO 08.4.3 - Kabelová chrá...'!M34</f>
        <v>0</v>
      </c>
      <c r="AY91" s="95">
        <f>'SO 08.4.3 - Kabelová chrá...'!M35</f>
        <v>0</v>
      </c>
      <c r="AZ91" s="95">
        <f>'SO 08.4.3 - Kabelová chrá...'!H32</f>
        <v>0</v>
      </c>
      <c r="BA91" s="95">
        <f>'SO 08.4.3 - Kabelová chrá...'!H33</f>
        <v>0</v>
      </c>
      <c r="BB91" s="95">
        <f>'SO 08.4.3 - Kabelová chrá...'!H34</f>
        <v>0</v>
      </c>
      <c r="BC91" s="95">
        <f>'SO 08.4.3 - Kabelová chrá...'!H35</f>
        <v>0</v>
      </c>
      <c r="BD91" s="97">
        <f>'SO 08.4.3 - Kabelová chrá...'!H36</f>
        <v>0</v>
      </c>
      <c r="BT91" s="98" t="s">
        <v>86</v>
      </c>
      <c r="BV91" s="98" t="s">
        <v>80</v>
      </c>
      <c r="BW91" s="98" t="s">
        <v>96</v>
      </c>
      <c r="BX91" s="98" t="s">
        <v>81</v>
      </c>
    </row>
    <row r="92" spans="1:89" s="5" customFormat="1" ht="28.8" customHeight="1">
      <c r="A92" s="89" t="s">
        <v>83</v>
      </c>
      <c r="B92" s="90"/>
      <c r="C92" s="91"/>
      <c r="D92" s="201" t="s">
        <v>97</v>
      </c>
      <c r="E92" s="201"/>
      <c r="F92" s="201"/>
      <c r="G92" s="201"/>
      <c r="H92" s="201"/>
      <c r="I92" s="92"/>
      <c r="J92" s="201" t="s">
        <v>98</v>
      </c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199">
        <f>'SO 08.4.4 - Zatravnění'!M30</f>
        <v>0</v>
      </c>
      <c r="AH92" s="200"/>
      <c r="AI92" s="200"/>
      <c r="AJ92" s="200"/>
      <c r="AK92" s="200"/>
      <c r="AL92" s="200"/>
      <c r="AM92" s="200"/>
      <c r="AN92" s="199">
        <f t="shared" si="0"/>
        <v>0</v>
      </c>
      <c r="AO92" s="200"/>
      <c r="AP92" s="200"/>
      <c r="AQ92" s="93"/>
      <c r="AS92" s="94">
        <f>'SO 08.4.4 - Zatravnění'!M28</f>
        <v>0</v>
      </c>
      <c r="AT92" s="95">
        <f t="shared" si="1"/>
        <v>0</v>
      </c>
      <c r="AU92" s="96">
        <f>'SO 08.4.4 - Zatravnění'!W117</f>
        <v>0</v>
      </c>
      <c r="AV92" s="95">
        <f>'SO 08.4.4 - Zatravnění'!M32</f>
        <v>0</v>
      </c>
      <c r="AW92" s="95">
        <f>'SO 08.4.4 - Zatravnění'!M33</f>
        <v>0</v>
      </c>
      <c r="AX92" s="95">
        <f>'SO 08.4.4 - Zatravnění'!M34</f>
        <v>0</v>
      </c>
      <c r="AY92" s="95">
        <f>'SO 08.4.4 - Zatravnění'!M35</f>
        <v>0</v>
      </c>
      <c r="AZ92" s="95">
        <f>'SO 08.4.4 - Zatravnění'!H32</f>
        <v>0</v>
      </c>
      <c r="BA92" s="95">
        <f>'SO 08.4.4 - Zatravnění'!H33</f>
        <v>0</v>
      </c>
      <c r="BB92" s="95">
        <f>'SO 08.4.4 - Zatravnění'!H34</f>
        <v>0</v>
      </c>
      <c r="BC92" s="95">
        <f>'SO 08.4.4 - Zatravnění'!H35</f>
        <v>0</v>
      </c>
      <c r="BD92" s="97">
        <f>'SO 08.4.4 - Zatravnění'!H36</f>
        <v>0</v>
      </c>
      <c r="BT92" s="98" t="s">
        <v>86</v>
      </c>
      <c r="BV92" s="98" t="s">
        <v>80</v>
      </c>
      <c r="BW92" s="98" t="s">
        <v>99</v>
      </c>
      <c r="BX92" s="98" t="s">
        <v>81</v>
      </c>
    </row>
    <row r="93" spans="1:89" s="5" customFormat="1" ht="14.4" customHeight="1">
      <c r="A93" s="89" t="s">
        <v>83</v>
      </c>
      <c r="B93" s="90"/>
      <c r="C93" s="91"/>
      <c r="D93" s="201" t="s">
        <v>100</v>
      </c>
      <c r="E93" s="201"/>
      <c r="F93" s="201"/>
      <c r="G93" s="201"/>
      <c r="H93" s="201"/>
      <c r="I93" s="92"/>
      <c r="J93" s="201" t="s">
        <v>101</v>
      </c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199">
        <f>'VON - Vedlejší a ostatní ...'!M30</f>
        <v>0</v>
      </c>
      <c r="AH93" s="200"/>
      <c r="AI93" s="200"/>
      <c r="AJ93" s="200"/>
      <c r="AK93" s="200"/>
      <c r="AL93" s="200"/>
      <c r="AM93" s="200"/>
      <c r="AN93" s="199">
        <f t="shared" si="0"/>
        <v>0</v>
      </c>
      <c r="AO93" s="200"/>
      <c r="AP93" s="200"/>
      <c r="AQ93" s="93"/>
      <c r="AS93" s="99">
        <f>'VON - Vedlejší a ostatní ...'!M28</f>
        <v>0</v>
      </c>
      <c r="AT93" s="100">
        <f t="shared" si="1"/>
        <v>0</v>
      </c>
      <c r="AU93" s="101">
        <f>'VON - Vedlejší a ostatní ...'!W119</f>
        <v>0</v>
      </c>
      <c r="AV93" s="100">
        <f>'VON - Vedlejší a ostatní ...'!M32</f>
        <v>0</v>
      </c>
      <c r="AW93" s="100">
        <f>'VON - Vedlejší a ostatní ...'!M33</f>
        <v>0</v>
      </c>
      <c r="AX93" s="100">
        <f>'VON - Vedlejší a ostatní ...'!M34</f>
        <v>0</v>
      </c>
      <c r="AY93" s="100">
        <f>'VON - Vedlejší a ostatní ...'!M35</f>
        <v>0</v>
      </c>
      <c r="AZ93" s="100">
        <f>'VON - Vedlejší a ostatní ...'!H32</f>
        <v>0</v>
      </c>
      <c r="BA93" s="100">
        <f>'VON - Vedlejší a ostatní ...'!H33</f>
        <v>0</v>
      </c>
      <c r="BB93" s="100">
        <f>'VON - Vedlejší a ostatní ...'!H34</f>
        <v>0</v>
      </c>
      <c r="BC93" s="100">
        <f>'VON - Vedlejší a ostatní ...'!H35</f>
        <v>0</v>
      </c>
      <c r="BD93" s="102">
        <f>'VON - Vedlejší a ostatní ...'!H36</f>
        <v>0</v>
      </c>
      <c r="BT93" s="98" t="s">
        <v>86</v>
      </c>
      <c r="BV93" s="98" t="s">
        <v>80</v>
      </c>
      <c r="BW93" s="98" t="s">
        <v>102</v>
      </c>
      <c r="BX93" s="98" t="s">
        <v>81</v>
      </c>
    </row>
    <row r="94" spans="1:89">
      <c r="B94" s="24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5"/>
    </row>
    <row r="95" spans="1:89" s="1" customFormat="1" ht="30" customHeight="1">
      <c r="B95" s="36"/>
      <c r="C95" s="81" t="s">
        <v>103</v>
      </c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198">
        <f>ROUND(SUM(AG96:AG99),2)</f>
        <v>0</v>
      </c>
      <c r="AH95" s="198"/>
      <c r="AI95" s="198"/>
      <c r="AJ95" s="198"/>
      <c r="AK95" s="198"/>
      <c r="AL95" s="198"/>
      <c r="AM95" s="198"/>
      <c r="AN95" s="198">
        <f>ROUND(SUM(AN96:AN99),2)</f>
        <v>0</v>
      </c>
      <c r="AO95" s="198"/>
      <c r="AP95" s="198"/>
      <c r="AQ95" s="38"/>
      <c r="AS95" s="77" t="s">
        <v>104</v>
      </c>
      <c r="AT95" s="78" t="s">
        <v>105</v>
      </c>
      <c r="AU95" s="78" t="s">
        <v>42</v>
      </c>
      <c r="AV95" s="79" t="s">
        <v>65</v>
      </c>
    </row>
    <row r="96" spans="1:89" s="1" customFormat="1" ht="19.95" customHeight="1">
      <c r="B96" s="36"/>
      <c r="C96" s="37"/>
      <c r="D96" s="103" t="s">
        <v>106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195">
        <f>ROUND(AG87*AS96,2)</f>
        <v>0</v>
      </c>
      <c r="AH96" s="196"/>
      <c r="AI96" s="196"/>
      <c r="AJ96" s="196"/>
      <c r="AK96" s="196"/>
      <c r="AL96" s="196"/>
      <c r="AM96" s="196"/>
      <c r="AN96" s="196">
        <f>ROUND(AG96+AV96,2)</f>
        <v>0</v>
      </c>
      <c r="AO96" s="196"/>
      <c r="AP96" s="196"/>
      <c r="AQ96" s="38"/>
      <c r="AS96" s="104">
        <v>0</v>
      </c>
      <c r="AT96" s="105" t="s">
        <v>107</v>
      </c>
      <c r="AU96" s="105" t="s">
        <v>43</v>
      </c>
      <c r="AV96" s="106">
        <f>ROUND(IF(AU96="základní",AG96*L31,IF(AU96="snížená",AG96*L32,0)),2)</f>
        <v>0</v>
      </c>
      <c r="BV96" s="20" t="s">
        <v>108</v>
      </c>
      <c r="BY96" s="107">
        <f>IF(AU96="základní",AV96,0)</f>
        <v>0</v>
      </c>
      <c r="BZ96" s="107">
        <f>IF(AU96="snížená",AV96,0)</f>
        <v>0</v>
      </c>
      <c r="CA96" s="107">
        <v>0</v>
      </c>
      <c r="CB96" s="107">
        <v>0</v>
      </c>
      <c r="CC96" s="107">
        <v>0</v>
      </c>
      <c r="CD96" s="107">
        <f>IF(AU96="základní",AG96,0)</f>
        <v>0</v>
      </c>
      <c r="CE96" s="107">
        <f>IF(AU96="snížená",AG96,0)</f>
        <v>0</v>
      </c>
      <c r="CF96" s="107">
        <f>IF(AU96="zákl. přenesená",AG96,0)</f>
        <v>0</v>
      </c>
      <c r="CG96" s="107">
        <f>IF(AU96="sníž. přenesená",AG96,0)</f>
        <v>0</v>
      </c>
      <c r="CH96" s="107">
        <f>IF(AU96="nulová",AG96,0)</f>
        <v>0</v>
      </c>
      <c r="CI96" s="20">
        <f>IF(AU96="základní",1,IF(AU96="snížená",2,IF(AU96="zákl. přenesená",4,IF(AU96="sníž. přenesená",5,3))))</f>
        <v>1</v>
      </c>
      <c r="CJ96" s="20">
        <f>IF(AT96="stavební čast",1,IF(8896="investiční čast",2,3))</f>
        <v>1</v>
      </c>
      <c r="CK96" s="20" t="str">
        <f>IF(D96="Vyplň vlastní","","x")</f>
        <v>x</v>
      </c>
    </row>
    <row r="97" spans="2:89" s="1" customFormat="1" ht="19.95" customHeight="1">
      <c r="B97" s="36"/>
      <c r="C97" s="37"/>
      <c r="D97" s="193" t="s">
        <v>109</v>
      </c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37"/>
      <c r="AD97" s="37"/>
      <c r="AE97" s="37"/>
      <c r="AF97" s="37"/>
      <c r="AG97" s="195">
        <f>AG87*AS97</f>
        <v>0</v>
      </c>
      <c r="AH97" s="196"/>
      <c r="AI97" s="196"/>
      <c r="AJ97" s="196"/>
      <c r="AK97" s="196"/>
      <c r="AL97" s="196"/>
      <c r="AM97" s="196"/>
      <c r="AN97" s="196">
        <f>AG97+AV97</f>
        <v>0</v>
      </c>
      <c r="AO97" s="196"/>
      <c r="AP97" s="196"/>
      <c r="AQ97" s="38"/>
      <c r="AS97" s="108">
        <v>0</v>
      </c>
      <c r="AT97" s="109" t="s">
        <v>107</v>
      </c>
      <c r="AU97" s="109" t="s">
        <v>43</v>
      </c>
      <c r="AV97" s="110">
        <f>ROUND(IF(AU97="nulová",0,IF(OR(AU97="základní",AU97="zákl. přenesená"),AG97*L31,AG97*L32)),2)</f>
        <v>0</v>
      </c>
      <c r="BV97" s="20" t="s">
        <v>110</v>
      </c>
      <c r="BY97" s="107">
        <f>IF(AU97="základní",AV97,0)</f>
        <v>0</v>
      </c>
      <c r="BZ97" s="107">
        <f>IF(AU97="snížená",AV97,0)</f>
        <v>0</v>
      </c>
      <c r="CA97" s="107">
        <f>IF(AU97="zákl. přenesená",AV97,0)</f>
        <v>0</v>
      </c>
      <c r="CB97" s="107">
        <f>IF(AU97="sníž. přenesená",AV97,0)</f>
        <v>0</v>
      </c>
      <c r="CC97" s="107">
        <f>IF(AU97="nulová",AV97,0)</f>
        <v>0</v>
      </c>
      <c r="CD97" s="107">
        <f>IF(AU97="základní",AG97,0)</f>
        <v>0</v>
      </c>
      <c r="CE97" s="107">
        <f>IF(AU97="snížená",AG97,0)</f>
        <v>0</v>
      </c>
      <c r="CF97" s="107">
        <f>IF(AU97="zákl. přenesená",AG97,0)</f>
        <v>0</v>
      </c>
      <c r="CG97" s="107">
        <f>IF(AU97="sníž. přenesená",AG97,0)</f>
        <v>0</v>
      </c>
      <c r="CH97" s="107">
        <f>IF(AU97="nulová",AG97,0)</f>
        <v>0</v>
      </c>
      <c r="CI97" s="20">
        <f>IF(AU97="základní",1,IF(AU97="snížená",2,IF(AU97="zákl. přenesená",4,IF(AU97="sníž. přenesená",5,3))))</f>
        <v>1</v>
      </c>
      <c r="CJ97" s="20">
        <f>IF(AT97="stavební čast",1,IF(8897="investiční čast",2,3))</f>
        <v>1</v>
      </c>
      <c r="CK97" s="20" t="str">
        <f>IF(D97="Vyplň vlastní","","x")</f>
        <v/>
      </c>
    </row>
    <row r="98" spans="2:89" s="1" customFormat="1" ht="19.95" customHeight="1">
      <c r="B98" s="36"/>
      <c r="C98" s="37"/>
      <c r="D98" s="193" t="s">
        <v>109</v>
      </c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37"/>
      <c r="AD98" s="37"/>
      <c r="AE98" s="37"/>
      <c r="AF98" s="37"/>
      <c r="AG98" s="195">
        <f>AG87*AS98</f>
        <v>0</v>
      </c>
      <c r="AH98" s="196"/>
      <c r="AI98" s="196"/>
      <c r="AJ98" s="196"/>
      <c r="AK98" s="196"/>
      <c r="AL98" s="196"/>
      <c r="AM98" s="196"/>
      <c r="AN98" s="196">
        <f>AG98+AV98</f>
        <v>0</v>
      </c>
      <c r="AO98" s="196"/>
      <c r="AP98" s="196"/>
      <c r="AQ98" s="38"/>
      <c r="AS98" s="108">
        <v>0</v>
      </c>
      <c r="AT98" s="109" t="s">
        <v>107</v>
      </c>
      <c r="AU98" s="109" t="s">
        <v>43</v>
      </c>
      <c r="AV98" s="110">
        <f>ROUND(IF(AU98="nulová",0,IF(OR(AU98="základní",AU98="zákl. přenesená"),AG98*L31,AG98*L32)),2)</f>
        <v>0</v>
      </c>
      <c r="BV98" s="20" t="s">
        <v>110</v>
      </c>
      <c r="BY98" s="107">
        <f>IF(AU98="základní",AV98,0)</f>
        <v>0</v>
      </c>
      <c r="BZ98" s="107">
        <f>IF(AU98="snížená",AV98,0)</f>
        <v>0</v>
      </c>
      <c r="CA98" s="107">
        <f>IF(AU98="zákl. přenesená",AV98,0)</f>
        <v>0</v>
      </c>
      <c r="CB98" s="107">
        <f>IF(AU98="sníž. přenesená",AV98,0)</f>
        <v>0</v>
      </c>
      <c r="CC98" s="107">
        <f>IF(AU98="nulová",AV98,0)</f>
        <v>0</v>
      </c>
      <c r="CD98" s="107">
        <f>IF(AU98="základní",AG98,0)</f>
        <v>0</v>
      </c>
      <c r="CE98" s="107">
        <f>IF(AU98="snížená",AG98,0)</f>
        <v>0</v>
      </c>
      <c r="CF98" s="107">
        <f>IF(AU98="zákl. přenesená",AG98,0)</f>
        <v>0</v>
      </c>
      <c r="CG98" s="107">
        <f>IF(AU98="sníž. přenesená",AG98,0)</f>
        <v>0</v>
      </c>
      <c r="CH98" s="107">
        <f>IF(AU98="nulová",AG98,0)</f>
        <v>0</v>
      </c>
      <c r="CI98" s="20">
        <f>IF(AU98="základní",1,IF(AU98="snížená",2,IF(AU98="zákl. přenesená",4,IF(AU98="sníž. přenesená",5,3))))</f>
        <v>1</v>
      </c>
      <c r="CJ98" s="20">
        <f>IF(AT98="stavební čast",1,IF(8898="investiční čast",2,3))</f>
        <v>1</v>
      </c>
      <c r="CK98" s="20" t="str">
        <f>IF(D98="Vyplň vlastní","","x")</f>
        <v/>
      </c>
    </row>
    <row r="99" spans="2:89" s="1" customFormat="1" ht="19.95" customHeight="1">
      <c r="B99" s="36"/>
      <c r="C99" s="37"/>
      <c r="D99" s="193" t="s">
        <v>109</v>
      </c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37"/>
      <c r="AD99" s="37"/>
      <c r="AE99" s="37"/>
      <c r="AF99" s="37"/>
      <c r="AG99" s="195">
        <f>AG87*AS99</f>
        <v>0</v>
      </c>
      <c r="AH99" s="196"/>
      <c r="AI99" s="196"/>
      <c r="AJ99" s="196"/>
      <c r="AK99" s="196"/>
      <c r="AL99" s="196"/>
      <c r="AM99" s="196"/>
      <c r="AN99" s="196">
        <f>AG99+AV99</f>
        <v>0</v>
      </c>
      <c r="AO99" s="196"/>
      <c r="AP99" s="196"/>
      <c r="AQ99" s="38"/>
      <c r="AS99" s="111">
        <v>0</v>
      </c>
      <c r="AT99" s="112" t="s">
        <v>107</v>
      </c>
      <c r="AU99" s="112" t="s">
        <v>43</v>
      </c>
      <c r="AV99" s="113">
        <f>ROUND(IF(AU99="nulová",0,IF(OR(AU99="základní",AU99="zákl. přenesená"),AG99*L31,AG99*L32)),2)</f>
        <v>0</v>
      </c>
      <c r="BV99" s="20" t="s">
        <v>110</v>
      </c>
      <c r="BY99" s="107">
        <f>IF(AU99="základní",AV99,0)</f>
        <v>0</v>
      </c>
      <c r="BZ99" s="107">
        <f>IF(AU99="snížená",AV99,0)</f>
        <v>0</v>
      </c>
      <c r="CA99" s="107">
        <f>IF(AU99="zákl. přenesená",AV99,0)</f>
        <v>0</v>
      </c>
      <c r="CB99" s="107">
        <f>IF(AU99="sníž. přenesená",AV99,0)</f>
        <v>0</v>
      </c>
      <c r="CC99" s="107">
        <f>IF(AU99="nulová",AV99,0)</f>
        <v>0</v>
      </c>
      <c r="CD99" s="107">
        <f>IF(AU99="základní",AG99,0)</f>
        <v>0</v>
      </c>
      <c r="CE99" s="107">
        <f>IF(AU99="snížená",AG99,0)</f>
        <v>0</v>
      </c>
      <c r="CF99" s="107">
        <f>IF(AU99="zákl. přenesená",AG99,0)</f>
        <v>0</v>
      </c>
      <c r="CG99" s="107">
        <f>IF(AU99="sníž. přenesená",AG99,0)</f>
        <v>0</v>
      </c>
      <c r="CH99" s="107">
        <f>IF(AU99="nulová",AG99,0)</f>
        <v>0</v>
      </c>
      <c r="CI99" s="20">
        <f>IF(AU99="základní",1,IF(AU99="snížená",2,IF(AU99="zákl. přenesená",4,IF(AU99="sníž. přenesená",5,3))))</f>
        <v>1</v>
      </c>
      <c r="CJ99" s="20">
        <f>IF(AT99="stavební čast",1,IF(8899="investiční čast",2,3))</f>
        <v>1</v>
      </c>
      <c r="CK99" s="20" t="str">
        <f>IF(D99="Vyplň vlastní","","x")</f>
        <v/>
      </c>
    </row>
    <row r="100" spans="2:89" s="1" customFormat="1" ht="10.8" customHeight="1"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8"/>
    </row>
    <row r="101" spans="2:89" s="1" customFormat="1" ht="30" customHeight="1">
      <c r="B101" s="36"/>
      <c r="C101" s="114" t="s">
        <v>111</v>
      </c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90">
        <f>ROUND(AG87+AG95,2)</f>
        <v>0</v>
      </c>
      <c r="AH101" s="190"/>
      <c r="AI101" s="190"/>
      <c r="AJ101" s="190"/>
      <c r="AK101" s="190"/>
      <c r="AL101" s="190"/>
      <c r="AM101" s="190"/>
      <c r="AN101" s="190">
        <f>AN87+AN95</f>
        <v>0</v>
      </c>
      <c r="AO101" s="190"/>
      <c r="AP101" s="190"/>
      <c r="AQ101" s="38"/>
    </row>
    <row r="102" spans="2:89" s="1" customFormat="1" ht="6.9" customHeight="1"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2"/>
    </row>
  </sheetData>
  <mergeCells count="7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AN91:AP91"/>
    <mergeCell ref="AG91:AM91"/>
    <mergeCell ref="D91:H91"/>
    <mergeCell ref="J91:AF91"/>
    <mergeCell ref="AN92:AP92"/>
    <mergeCell ref="AG92:AM92"/>
    <mergeCell ref="D92:H92"/>
    <mergeCell ref="J92:AF92"/>
    <mergeCell ref="AN93:AP93"/>
    <mergeCell ref="AG93:AM93"/>
    <mergeCell ref="D93:H93"/>
    <mergeCell ref="J93:AF93"/>
    <mergeCell ref="AG96:AM96"/>
    <mergeCell ref="AN96:AP96"/>
    <mergeCell ref="AG101:AM101"/>
    <mergeCell ref="AN101:AP101"/>
    <mergeCell ref="AR2:BE2"/>
    <mergeCell ref="D99:AB99"/>
    <mergeCell ref="AG99:AM99"/>
    <mergeCell ref="AN99:AP99"/>
    <mergeCell ref="AG87:AM87"/>
    <mergeCell ref="AN87:AP87"/>
    <mergeCell ref="AG95:AM95"/>
    <mergeCell ref="AN95:AP95"/>
    <mergeCell ref="D97:AB97"/>
    <mergeCell ref="AG97:AM97"/>
    <mergeCell ref="AN97:AP97"/>
    <mergeCell ref="D98:AB98"/>
    <mergeCell ref="AG98:AM98"/>
    <mergeCell ref="AN98:AP98"/>
  </mergeCells>
  <dataValidations count="2">
    <dataValidation type="list" allowBlank="1" showInputMessage="1" showErrorMessage="1" error="Povoleny jsou hodnoty základní, snížená, zákl. přenesená, sníž. přenesená, nulová." sqref="AU96:AU100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6:AT100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SO 08.4 - Tenisové hřiště'!C2" display="/"/>
    <hyperlink ref="A89" location="'SO 08.4.1 - Chodník'!C2" display="/"/>
    <hyperlink ref="A90" location="'SO 08.4.2 - Odvodnění, dr...'!C2" display="/"/>
    <hyperlink ref="A91" location="'SO 08.4.3 - Kabelová chrá...'!C2" display="/"/>
    <hyperlink ref="A92" location="'SO 08.4.4 - Zatravnění'!C2" display="/"/>
    <hyperlink ref="A93" location="'VON - Vedlejší a ostatní ...'!C2" display="/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9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7" width="9.5703125" customWidth="1"/>
    <col min="8" max="8" width="10.7109375" customWidth="1"/>
    <col min="9" max="9" width="6" customWidth="1"/>
    <col min="10" max="10" width="4.42578125" customWidth="1"/>
    <col min="11" max="11" width="9.85546875" customWidth="1"/>
    <col min="12" max="12" width="10.28515625" customWidth="1"/>
    <col min="13" max="14" width="5.140625" customWidth="1"/>
    <col min="15" max="15" width="1.7109375" customWidth="1"/>
    <col min="16" max="16" width="10.7109375" customWidth="1"/>
    <col min="17" max="17" width="3.5703125" customWidth="1"/>
    <col min="18" max="18" width="1.42578125" customWidth="1"/>
    <col min="19" max="19" width="7" customWidth="1"/>
    <col min="20" max="20" width="25.42578125" hidden="1" customWidth="1"/>
    <col min="21" max="21" width="14" hidden="1" customWidth="1"/>
    <col min="22" max="22" width="10.5703125" hidden="1" customWidth="1"/>
    <col min="23" max="23" width="14" hidden="1" customWidth="1"/>
    <col min="24" max="24" width="10.42578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customWidth="1"/>
    <col min="30" max="30" width="12.85546875" customWidth="1"/>
    <col min="31" max="31" width="14" customWidth="1"/>
    <col min="44" max="65" width="9.1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112</v>
      </c>
      <c r="G1" s="15"/>
      <c r="H1" s="235" t="s">
        <v>113</v>
      </c>
      <c r="I1" s="235"/>
      <c r="J1" s="235"/>
      <c r="K1" s="235"/>
      <c r="L1" s="15" t="s">
        <v>114</v>
      </c>
      <c r="M1" s="13"/>
      <c r="N1" s="13"/>
      <c r="O1" s="14" t="s">
        <v>115</v>
      </c>
      <c r="P1" s="13"/>
      <c r="Q1" s="13"/>
      <c r="R1" s="13"/>
      <c r="S1" s="15" t="s">
        <v>116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" customHeight="1">
      <c r="C2" s="222" t="s">
        <v>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S2" s="191" t="s">
        <v>8</v>
      </c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20" t="s">
        <v>87</v>
      </c>
    </row>
    <row r="3" spans="1:66" ht="6.9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117</v>
      </c>
    </row>
    <row r="4" spans="1:66" ht="36.9" customHeight="1">
      <c r="B4" s="24"/>
      <c r="C4" s="206" t="s">
        <v>118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5"/>
      <c r="T4" s="19" t="s">
        <v>13</v>
      </c>
      <c r="AT4" s="20" t="s">
        <v>6</v>
      </c>
    </row>
    <row r="5" spans="1:66" ht="6.9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19</v>
      </c>
      <c r="E6" s="27"/>
      <c r="F6" s="259" t="str">
        <f>'Rekapitulace stavby'!K6</f>
        <v>Ochranná opatření Mariánské Radčice - SO 08.4 TENISOVÉ HŘIŠTĚ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7"/>
      <c r="R6" s="25"/>
    </row>
    <row r="7" spans="1:66" s="1" customFormat="1" ht="32.85" customHeight="1">
      <c r="B7" s="36"/>
      <c r="C7" s="37"/>
      <c r="D7" s="30" t="s">
        <v>119</v>
      </c>
      <c r="E7" s="37"/>
      <c r="F7" s="228" t="s">
        <v>120</v>
      </c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7"/>
      <c r="R7" s="38"/>
    </row>
    <row r="8" spans="1:66" s="1" customFormat="1" ht="14.4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6" t="str">
        <f>'Rekapitulace stavby'!AN8</f>
        <v>17. 12. 2017</v>
      </c>
      <c r="P9" s="261"/>
      <c r="Q9" s="37"/>
      <c r="R9" s="38"/>
    </row>
    <row r="10" spans="1:66" s="1" customFormat="1" ht="10.8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6" t="s">
        <v>5</v>
      </c>
      <c r="P11" s="226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6" t="s">
        <v>5</v>
      </c>
      <c r="P12" s="226"/>
      <c r="Q12" s="37"/>
      <c r="R12" s="38"/>
    </row>
    <row r="13" spans="1:66" s="1" customFormat="1" ht="6.9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7" t="s">
        <v>5</v>
      </c>
      <c r="P14" s="226"/>
      <c r="Q14" s="37"/>
      <c r="R14" s="38"/>
    </row>
    <row r="15" spans="1:66" s="1" customFormat="1" ht="18" customHeight="1">
      <c r="B15" s="36"/>
      <c r="C15" s="37"/>
      <c r="D15" s="37"/>
      <c r="E15" s="277" t="s">
        <v>121</v>
      </c>
      <c r="F15" s="278"/>
      <c r="G15" s="278"/>
      <c r="H15" s="278"/>
      <c r="I15" s="278"/>
      <c r="J15" s="278"/>
      <c r="K15" s="278"/>
      <c r="L15" s="278"/>
      <c r="M15" s="31" t="s">
        <v>30</v>
      </c>
      <c r="N15" s="37"/>
      <c r="O15" s="277" t="s">
        <v>5</v>
      </c>
      <c r="P15" s="226"/>
      <c r="Q15" s="37"/>
      <c r="R15" s="38"/>
    </row>
    <row r="16" spans="1:66" s="1" customFormat="1" ht="6.9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6" t="s">
        <v>5</v>
      </c>
      <c r="P17" s="226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6" t="s">
        <v>5</v>
      </c>
      <c r="P18" s="226"/>
      <c r="Q18" s="37"/>
      <c r="R18" s="38"/>
    </row>
    <row r="19" spans="2:18" s="1" customFormat="1" ht="6.9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6" t="s">
        <v>5</v>
      </c>
      <c r="P20" s="226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6" t="s">
        <v>5</v>
      </c>
      <c r="P21" s="226"/>
      <c r="Q21" s="37"/>
      <c r="R21" s="38"/>
    </row>
    <row r="22" spans="2:18" s="1" customFormat="1" ht="6.9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" customHeight="1">
      <c r="B24" s="36"/>
      <c r="C24" s="37"/>
      <c r="D24" s="37"/>
      <c r="E24" s="231" t="s">
        <v>5</v>
      </c>
      <c r="F24" s="231"/>
      <c r="G24" s="231"/>
      <c r="H24" s="231"/>
      <c r="I24" s="231"/>
      <c r="J24" s="231"/>
      <c r="K24" s="231"/>
      <c r="L24" s="231"/>
      <c r="M24" s="37"/>
      <c r="N24" s="37"/>
      <c r="O24" s="37"/>
      <c r="P24" s="37"/>
      <c r="Q24" s="37"/>
      <c r="R24" s="38"/>
    </row>
    <row r="25" spans="2:18" s="1" customFormat="1" ht="6.9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" customHeight="1">
      <c r="B27" s="36"/>
      <c r="C27" s="37"/>
      <c r="D27" s="117" t="s">
        <v>122</v>
      </c>
      <c r="E27" s="37"/>
      <c r="F27" s="37"/>
      <c r="G27" s="37"/>
      <c r="H27" s="37"/>
      <c r="I27" s="37"/>
      <c r="J27" s="37"/>
      <c r="K27" s="37"/>
      <c r="L27" s="37"/>
      <c r="M27" s="232">
        <f>N88</f>
        <v>0</v>
      </c>
      <c r="N27" s="232"/>
      <c r="O27" s="232"/>
      <c r="P27" s="232"/>
      <c r="Q27" s="37"/>
      <c r="R27" s="38"/>
    </row>
    <row r="28" spans="2:18" s="1" customFormat="1" ht="14.4" customHeight="1">
      <c r="B28" s="36"/>
      <c r="C28" s="37"/>
      <c r="D28" s="35" t="s">
        <v>106</v>
      </c>
      <c r="E28" s="37"/>
      <c r="F28" s="37"/>
      <c r="G28" s="37"/>
      <c r="H28" s="37"/>
      <c r="I28" s="37"/>
      <c r="J28" s="37"/>
      <c r="K28" s="37"/>
      <c r="L28" s="37"/>
      <c r="M28" s="232">
        <f>N97</f>
        <v>0</v>
      </c>
      <c r="N28" s="232"/>
      <c r="O28" s="232"/>
      <c r="P28" s="232"/>
      <c r="Q28" s="37"/>
      <c r="R28" s="38"/>
    </row>
    <row r="29" spans="2:18" s="1" customFormat="1" ht="6.9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5">
        <f>ROUND(M27+M28,2)</f>
        <v>0</v>
      </c>
      <c r="N30" s="258"/>
      <c r="O30" s="258"/>
      <c r="P30" s="258"/>
      <c r="Q30" s="37"/>
      <c r="R30" s="38"/>
    </row>
    <row r="31" spans="2:18" s="1" customFormat="1" ht="6.9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72">
        <f>(SUM(BE97:BE104)+SUM(BE122:BE287))</f>
        <v>0</v>
      </c>
      <c r="I32" s="258"/>
      <c r="J32" s="258"/>
      <c r="K32" s="37"/>
      <c r="L32" s="37"/>
      <c r="M32" s="272">
        <f>ROUND((SUM(BE97:BE104)+SUM(BE122:BE287)), 2)*F32</f>
        <v>0</v>
      </c>
      <c r="N32" s="258"/>
      <c r="O32" s="258"/>
      <c r="P32" s="258"/>
      <c r="Q32" s="37"/>
      <c r="R32" s="38"/>
    </row>
    <row r="33" spans="2:18" s="1" customFormat="1" ht="14.4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72">
        <f>(SUM(BF97:BF104)+SUM(BF122:BF287))</f>
        <v>0</v>
      </c>
      <c r="I33" s="258"/>
      <c r="J33" s="258"/>
      <c r="K33" s="37"/>
      <c r="L33" s="37"/>
      <c r="M33" s="272">
        <f>ROUND((SUM(BF97:BF104)+SUM(BF122:BF287)), 2)*F33</f>
        <v>0</v>
      </c>
      <c r="N33" s="258"/>
      <c r="O33" s="258"/>
      <c r="P33" s="258"/>
      <c r="Q33" s="37"/>
      <c r="R33" s="38"/>
    </row>
    <row r="34" spans="2:18" s="1" customFormat="1" ht="14.4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72">
        <f>(SUM(BG97:BG104)+SUM(BG122:BG287))</f>
        <v>0</v>
      </c>
      <c r="I34" s="258"/>
      <c r="J34" s="258"/>
      <c r="K34" s="37"/>
      <c r="L34" s="37"/>
      <c r="M34" s="272">
        <v>0</v>
      </c>
      <c r="N34" s="258"/>
      <c r="O34" s="258"/>
      <c r="P34" s="258"/>
      <c r="Q34" s="37"/>
      <c r="R34" s="38"/>
    </row>
    <row r="35" spans="2:18" s="1" customFormat="1" ht="14.4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72">
        <f>(SUM(BH97:BH104)+SUM(BH122:BH287))</f>
        <v>0</v>
      </c>
      <c r="I35" s="258"/>
      <c r="J35" s="258"/>
      <c r="K35" s="37"/>
      <c r="L35" s="37"/>
      <c r="M35" s="272">
        <v>0</v>
      </c>
      <c r="N35" s="258"/>
      <c r="O35" s="258"/>
      <c r="P35" s="258"/>
      <c r="Q35" s="37"/>
      <c r="R35" s="38"/>
    </row>
    <row r="36" spans="2:18" s="1" customFormat="1" ht="14.4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72">
        <f>(SUM(BI97:BI104)+SUM(BI122:BI287))</f>
        <v>0</v>
      </c>
      <c r="I36" s="258"/>
      <c r="J36" s="258"/>
      <c r="K36" s="37"/>
      <c r="L36" s="37"/>
      <c r="M36" s="272">
        <v>0</v>
      </c>
      <c r="N36" s="258"/>
      <c r="O36" s="258"/>
      <c r="P36" s="258"/>
      <c r="Q36" s="37"/>
      <c r="R36" s="38"/>
    </row>
    <row r="37" spans="2:18" s="1" customFormat="1" ht="6.9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73">
        <f>SUM(M30:M36)</f>
        <v>0</v>
      </c>
      <c r="M38" s="273"/>
      <c r="N38" s="273"/>
      <c r="O38" s="273"/>
      <c r="P38" s="274"/>
      <c r="Q38" s="115"/>
      <c r="R38" s="38"/>
    </row>
    <row r="39" spans="2:18" s="1" customFormat="1" ht="14.4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 ht="14.4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 ht="14.4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 ht="14.4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18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18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18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18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18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18" s="1" customFormat="1" ht="14.4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" customHeight="1">
      <c r="B76" s="36"/>
      <c r="C76" s="206" t="s">
        <v>123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38"/>
    </row>
    <row r="77" spans="2:18" s="1" customFormat="1" ht="6.9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9" t="str">
        <f>F6</f>
        <v>Ochranná opatření Mariánské Radčice - SO 08.4 TENISOVÉ HŘIŠTĚ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s="1" customFormat="1" ht="36.9" customHeight="1">
      <c r="B79" s="36"/>
      <c r="C79" s="70" t="s">
        <v>119</v>
      </c>
      <c r="D79" s="37"/>
      <c r="E79" s="37"/>
      <c r="F79" s="208" t="str">
        <f>F7</f>
        <v>SO 08.4 - Tenisové hřiště</v>
      </c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37"/>
      <c r="R79" s="38"/>
    </row>
    <row r="80" spans="2:18" s="1" customFormat="1" ht="6.9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1" t="s">
        <v>23</v>
      </c>
      <c r="D81" s="37"/>
      <c r="E81" s="37"/>
      <c r="F81" s="29" t="str">
        <f>F9</f>
        <v>Mariánské Radčice</v>
      </c>
      <c r="G81" s="37"/>
      <c r="H81" s="37"/>
      <c r="I81" s="37"/>
      <c r="J81" s="37"/>
      <c r="K81" s="31" t="s">
        <v>25</v>
      </c>
      <c r="L81" s="37"/>
      <c r="M81" s="261" t="str">
        <f>IF(O9="","",O9)</f>
        <v>17. 12. 2017</v>
      </c>
      <c r="N81" s="261"/>
      <c r="O81" s="261"/>
      <c r="P81" s="261"/>
      <c r="Q81" s="37"/>
      <c r="R81" s="38"/>
    </row>
    <row r="82" spans="2:47" s="1" customFormat="1" ht="6.9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3.2">
      <c r="B83" s="36"/>
      <c r="C83" s="31" t="s">
        <v>27</v>
      </c>
      <c r="D83" s="37"/>
      <c r="E83" s="37"/>
      <c r="F83" s="29" t="str">
        <f>E12</f>
        <v>SD a.s. Doly Bílina</v>
      </c>
      <c r="G83" s="37"/>
      <c r="H83" s="37"/>
      <c r="I83" s="37"/>
      <c r="J83" s="37"/>
      <c r="K83" s="31" t="s">
        <v>33</v>
      </c>
      <c r="L83" s="37"/>
      <c r="M83" s="226" t="str">
        <f>E18</f>
        <v>Ing. arch. Fr. Abraham</v>
      </c>
      <c r="N83" s="226"/>
      <c r="O83" s="226"/>
      <c r="P83" s="226"/>
      <c r="Q83" s="226"/>
      <c r="R83" s="38"/>
    </row>
    <row r="84" spans="2:47" s="1" customFormat="1" ht="14.4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6" t="str">
        <f>E21</f>
        <v>Pavel Šouta</v>
      </c>
      <c r="N84" s="226"/>
      <c r="O84" s="226"/>
      <c r="P84" s="226"/>
      <c r="Q84" s="226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70" t="s">
        <v>124</v>
      </c>
      <c r="D86" s="271"/>
      <c r="E86" s="271"/>
      <c r="F86" s="271"/>
      <c r="G86" s="271"/>
      <c r="H86" s="115"/>
      <c r="I86" s="115"/>
      <c r="J86" s="115"/>
      <c r="K86" s="115"/>
      <c r="L86" s="115"/>
      <c r="M86" s="115"/>
      <c r="N86" s="270" t="s">
        <v>125</v>
      </c>
      <c r="O86" s="271"/>
      <c r="P86" s="271"/>
      <c r="Q86" s="271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126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198">
        <f>N122</f>
        <v>0</v>
      </c>
      <c r="O88" s="268"/>
      <c r="P88" s="268"/>
      <c r="Q88" s="268"/>
      <c r="R88" s="38"/>
      <c r="AU88" s="20" t="s">
        <v>127</v>
      </c>
    </row>
    <row r="89" spans="2:47" s="6" customFormat="1" ht="24.9" customHeight="1">
      <c r="B89" s="124"/>
      <c r="C89" s="125"/>
      <c r="D89" s="126" t="s">
        <v>128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39">
        <f>N123</f>
        <v>0</v>
      </c>
      <c r="O89" s="266"/>
      <c r="P89" s="266"/>
      <c r="Q89" s="266"/>
      <c r="R89" s="127"/>
    </row>
    <row r="90" spans="2:47" s="7" customFormat="1" ht="19.95" customHeight="1">
      <c r="B90" s="128"/>
      <c r="C90" s="129"/>
      <c r="D90" s="103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6">
        <f>N124</f>
        <v>0</v>
      </c>
      <c r="O90" s="267"/>
      <c r="P90" s="267"/>
      <c r="Q90" s="267"/>
      <c r="R90" s="130"/>
    </row>
    <row r="91" spans="2:47" s="7" customFormat="1" ht="19.95" customHeight="1">
      <c r="B91" s="128"/>
      <c r="C91" s="129"/>
      <c r="D91" s="103" t="s">
        <v>130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6">
        <f>N213</f>
        <v>0</v>
      </c>
      <c r="O91" s="267"/>
      <c r="P91" s="267"/>
      <c r="Q91" s="267"/>
      <c r="R91" s="130"/>
    </row>
    <row r="92" spans="2:47" s="7" customFormat="1" ht="19.95" customHeight="1">
      <c r="B92" s="128"/>
      <c r="C92" s="129"/>
      <c r="D92" s="103" t="s">
        <v>131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96">
        <f>N229</f>
        <v>0</v>
      </c>
      <c r="O92" s="267"/>
      <c r="P92" s="267"/>
      <c r="Q92" s="267"/>
      <c r="R92" s="130"/>
    </row>
    <row r="93" spans="2:47" s="7" customFormat="1" ht="19.95" customHeight="1">
      <c r="B93" s="128"/>
      <c r="C93" s="129"/>
      <c r="D93" s="103" t="s">
        <v>132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96">
        <f>N254</f>
        <v>0</v>
      </c>
      <c r="O93" s="267"/>
      <c r="P93" s="267"/>
      <c r="Q93" s="267"/>
      <c r="R93" s="130"/>
    </row>
    <row r="94" spans="2:47" s="7" customFormat="1" ht="19.95" customHeight="1">
      <c r="B94" s="128"/>
      <c r="C94" s="129"/>
      <c r="D94" s="103" t="s">
        <v>133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96">
        <f>N274</f>
        <v>0</v>
      </c>
      <c r="O94" s="267"/>
      <c r="P94" s="267"/>
      <c r="Q94" s="267"/>
      <c r="R94" s="130"/>
    </row>
    <row r="95" spans="2:47" s="7" customFormat="1" ht="19.95" customHeight="1">
      <c r="B95" s="128"/>
      <c r="C95" s="129"/>
      <c r="D95" s="103" t="s">
        <v>134</v>
      </c>
      <c r="E95" s="129"/>
      <c r="F95" s="129"/>
      <c r="G95" s="129"/>
      <c r="H95" s="129"/>
      <c r="I95" s="129"/>
      <c r="J95" s="129"/>
      <c r="K95" s="129"/>
      <c r="L95" s="129"/>
      <c r="M95" s="129"/>
      <c r="N95" s="196">
        <f>N286</f>
        <v>0</v>
      </c>
      <c r="O95" s="267"/>
      <c r="P95" s="267"/>
      <c r="Q95" s="267"/>
      <c r="R95" s="130"/>
    </row>
    <row r="96" spans="2:47" s="1" customFormat="1" ht="21.75" customHeight="1"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8"/>
    </row>
    <row r="97" spans="2:65" s="1" customFormat="1" ht="29.25" customHeight="1">
      <c r="B97" s="36"/>
      <c r="C97" s="123" t="s">
        <v>135</v>
      </c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268">
        <f>ROUND(N98+N99+N100+N101+N102+N103,2)</f>
        <v>0</v>
      </c>
      <c r="O97" s="269"/>
      <c r="P97" s="269"/>
      <c r="Q97" s="269"/>
      <c r="R97" s="38"/>
      <c r="T97" s="131"/>
      <c r="U97" s="132" t="s">
        <v>42</v>
      </c>
    </row>
    <row r="98" spans="2:65" s="1" customFormat="1" ht="18" customHeight="1">
      <c r="B98" s="133"/>
      <c r="C98" s="134"/>
      <c r="D98" s="193" t="s">
        <v>136</v>
      </c>
      <c r="E98" s="264"/>
      <c r="F98" s="264"/>
      <c r="G98" s="264"/>
      <c r="H98" s="264"/>
      <c r="I98" s="134"/>
      <c r="J98" s="134"/>
      <c r="K98" s="134"/>
      <c r="L98" s="134"/>
      <c r="M98" s="134"/>
      <c r="N98" s="195">
        <f>ROUND(N88*T98,2)</f>
        <v>0</v>
      </c>
      <c r="O98" s="265"/>
      <c r="P98" s="265"/>
      <c r="Q98" s="265"/>
      <c r="R98" s="136"/>
      <c r="S98" s="137"/>
      <c r="T98" s="138"/>
      <c r="U98" s="139" t="s">
        <v>43</v>
      </c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40" t="s">
        <v>137</v>
      </c>
      <c r="AZ98" s="137"/>
      <c r="BA98" s="137"/>
      <c r="BB98" s="137"/>
      <c r="BC98" s="137"/>
      <c r="BD98" s="137"/>
      <c r="BE98" s="141">
        <f t="shared" ref="BE98:BE103" si="0">IF(U98="základní",N98,0)</f>
        <v>0</v>
      </c>
      <c r="BF98" s="141">
        <f t="shared" ref="BF98:BF103" si="1">IF(U98="snížená",N98,0)</f>
        <v>0</v>
      </c>
      <c r="BG98" s="141">
        <f t="shared" ref="BG98:BG103" si="2">IF(U98="zákl. přenesená",N98,0)</f>
        <v>0</v>
      </c>
      <c r="BH98" s="141">
        <f t="shared" ref="BH98:BH103" si="3">IF(U98="sníž. přenesená",N98,0)</f>
        <v>0</v>
      </c>
      <c r="BI98" s="141">
        <f t="shared" ref="BI98:BI103" si="4">IF(U98="nulová",N98,0)</f>
        <v>0</v>
      </c>
      <c r="BJ98" s="140" t="s">
        <v>86</v>
      </c>
      <c r="BK98" s="137"/>
      <c r="BL98" s="137"/>
      <c r="BM98" s="137"/>
    </row>
    <row r="99" spans="2:65" s="1" customFormat="1" ht="18" customHeight="1">
      <c r="B99" s="133"/>
      <c r="C99" s="134"/>
      <c r="D99" s="193" t="s">
        <v>138</v>
      </c>
      <c r="E99" s="264"/>
      <c r="F99" s="264"/>
      <c r="G99" s="264"/>
      <c r="H99" s="264"/>
      <c r="I99" s="134"/>
      <c r="J99" s="134"/>
      <c r="K99" s="134"/>
      <c r="L99" s="134"/>
      <c r="M99" s="134"/>
      <c r="N99" s="195">
        <f>ROUND(N88*T99,2)</f>
        <v>0</v>
      </c>
      <c r="O99" s="265"/>
      <c r="P99" s="265"/>
      <c r="Q99" s="265"/>
      <c r="R99" s="136"/>
      <c r="S99" s="137"/>
      <c r="T99" s="138"/>
      <c r="U99" s="139" t="s">
        <v>43</v>
      </c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40" t="s">
        <v>137</v>
      </c>
      <c r="AZ99" s="137"/>
      <c r="BA99" s="137"/>
      <c r="BB99" s="137"/>
      <c r="BC99" s="137"/>
      <c r="BD99" s="137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7"/>
      <c r="BL99" s="137"/>
      <c r="BM99" s="137"/>
    </row>
    <row r="100" spans="2:65" s="1" customFormat="1" ht="18" customHeight="1">
      <c r="B100" s="133"/>
      <c r="C100" s="134"/>
      <c r="D100" s="193" t="s">
        <v>139</v>
      </c>
      <c r="E100" s="264"/>
      <c r="F100" s="264"/>
      <c r="G100" s="264"/>
      <c r="H100" s="264"/>
      <c r="I100" s="134"/>
      <c r="J100" s="134"/>
      <c r="K100" s="134"/>
      <c r="L100" s="134"/>
      <c r="M100" s="134"/>
      <c r="N100" s="195">
        <f>ROUND(N88*T100,2)</f>
        <v>0</v>
      </c>
      <c r="O100" s="265"/>
      <c r="P100" s="265"/>
      <c r="Q100" s="265"/>
      <c r="R100" s="136"/>
      <c r="S100" s="137"/>
      <c r="T100" s="138"/>
      <c r="U100" s="139" t="s">
        <v>43</v>
      </c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40" t="s">
        <v>137</v>
      </c>
      <c r="AZ100" s="137"/>
      <c r="BA100" s="137"/>
      <c r="BB100" s="137"/>
      <c r="BC100" s="137"/>
      <c r="BD100" s="137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7"/>
      <c r="BL100" s="137"/>
      <c r="BM100" s="137"/>
    </row>
    <row r="101" spans="2:65" s="1" customFormat="1" ht="18" customHeight="1">
      <c r="B101" s="133"/>
      <c r="C101" s="134"/>
      <c r="D101" s="193" t="s">
        <v>140</v>
      </c>
      <c r="E101" s="264"/>
      <c r="F101" s="264"/>
      <c r="G101" s="264"/>
      <c r="H101" s="264"/>
      <c r="I101" s="134"/>
      <c r="J101" s="134"/>
      <c r="K101" s="134"/>
      <c r="L101" s="134"/>
      <c r="M101" s="134"/>
      <c r="N101" s="195">
        <f>ROUND(N88*T101,2)</f>
        <v>0</v>
      </c>
      <c r="O101" s="265"/>
      <c r="P101" s="265"/>
      <c r="Q101" s="265"/>
      <c r="R101" s="136"/>
      <c r="S101" s="137"/>
      <c r="T101" s="138"/>
      <c r="U101" s="139" t="s">
        <v>43</v>
      </c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40" t="s">
        <v>137</v>
      </c>
      <c r="AZ101" s="137"/>
      <c r="BA101" s="137"/>
      <c r="BB101" s="137"/>
      <c r="BC101" s="137"/>
      <c r="BD101" s="137"/>
      <c r="BE101" s="141">
        <f t="shared" si="0"/>
        <v>0</v>
      </c>
      <c r="BF101" s="141">
        <f t="shared" si="1"/>
        <v>0</v>
      </c>
      <c r="BG101" s="141">
        <f t="shared" si="2"/>
        <v>0</v>
      </c>
      <c r="BH101" s="141">
        <f t="shared" si="3"/>
        <v>0</v>
      </c>
      <c r="BI101" s="141">
        <f t="shared" si="4"/>
        <v>0</v>
      </c>
      <c r="BJ101" s="140" t="s">
        <v>86</v>
      </c>
      <c r="BK101" s="137"/>
      <c r="BL101" s="137"/>
      <c r="BM101" s="137"/>
    </row>
    <row r="102" spans="2:65" s="1" customFormat="1" ht="18" customHeight="1">
      <c r="B102" s="133"/>
      <c r="C102" s="134"/>
      <c r="D102" s="193" t="s">
        <v>141</v>
      </c>
      <c r="E102" s="264"/>
      <c r="F102" s="264"/>
      <c r="G102" s="264"/>
      <c r="H102" s="264"/>
      <c r="I102" s="134"/>
      <c r="J102" s="134"/>
      <c r="K102" s="134"/>
      <c r="L102" s="134"/>
      <c r="M102" s="134"/>
      <c r="N102" s="195">
        <f>ROUND(N88*T102,2)</f>
        <v>0</v>
      </c>
      <c r="O102" s="265"/>
      <c r="P102" s="265"/>
      <c r="Q102" s="265"/>
      <c r="R102" s="136"/>
      <c r="S102" s="137"/>
      <c r="T102" s="138"/>
      <c r="U102" s="139" t="s">
        <v>43</v>
      </c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40" t="s">
        <v>137</v>
      </c>
      <c r="AZ102" s="137"/>
      <c r="BA102" s="137"/>
      <c r="BB102" s="137"/>
      <c r="BC102" s="137"/>
      <c r="BD102" s="137"/>
      <c r="BE102" s="141">
        <f t="shared" si="0"/>
        <v>0</v>
      </c>
      <c r="BF102" s="141">
        <f t="shared" si="1"/>
        <v>0</v>
      </c>
      <c r="BG102" s="141">
        <f t="shared" si="2"/>
        <v>0</v>
      </c>
      <c r="BH102" s="141">
        <f t="shared" si="3"/>
        <v>0</v>
      </c>
      <c r="BI102" s="141">
        <f t="shared" si="4"/>
        <v>0</v>
      </c>
      <c r="BJ102" s="140" t="s">
        <v>86</v>
      </c>
      <c r="BK102" s="137"/>
      <c r="BL102" s="137"/>
      <c r="BM102" s="137"/>
    </row>
    <row r="103" spans="2:65" s="1" customFormat="1" ht="18" customHeight="1">
      <c r="B103" s="133"/>
      <c r="C103" s="134"/>
      <c r="D103" s="135" t="s">
        <v>142</v>
      </c>
      <c r="E103" s="134"/>
      <c r="F103" s="134"/>
      <c r="G103" s="134"/>
      <c r="H103" s="134"/>
      <c r="I103" s="134"/>
      <c r="J103" s="134"/>
      <c r="K103" s="134"/>
      <c r="L103" s="134"/>
      <c r="M103" s="134"/>
      <c r="N103" s="195">
        <f>ROUND(N88*T103,2)</f>
        <v>0</v>
      </c>
      <c r="O103" s="265"/>
      <c r="P103" s="265"/>
      <c r="Q103" s="265"/>
      <c r="R103" s="136"/>
      <c r="S103" s="137"/>
      <c r="T103" s="142"/>
      <c r="U103" s="143" t="s">
        <v>43</v>
      </c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40" t="s">
        <v>143</v>
      </c>
      <c r="AZ103" s="137"/>
      <c r="BA103" s="137"/>
      <c r="BB103" s="137"/>
      <c r="BC103" s="137"/>
      <c r="BD103" s="137"/>
      <c r="BE103" s="141">
        <f t="shared" si="0"/>
        <v>0</v>
      </c>
      <c r="BF103" s="141">
        <f t="shared" si="1"/>
        <v>0</v>
      </c>
      <c r="BG103" s="141">
        <f t="shared" si="2"/>
        <v>0</v>
      </c>
      <c r="BH103" s="141">
        <f t="shared" si="3"/>
        <v>0</v>
      </c>
      <c r="BI103" s="141">
        <f t="shared" si="4"/>
        <v>0</v>
      </c>
      <c r="BJ103" s="140" t="s">
        <v>86</v>
      </c>
      <c r="BK103" s="137"/>
      <c r="BL103" s="137"/>
      <c r="BM103" s="137"/>
    </row>
    <row r="104" spans="2:65" s="1" customFormat="1"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8"/>
    </row>
    <row r="105" spans="2:65" s="1" customFormat="1" ht="29.25" customHeight="1">
      <c r="B105" s="36"/>
      <c r="C105" s="114" t="s">
        <v>111</v>
      </c>
      <c r="D105" s="115"/>
      <c r="E105" s="115"/>
      <c r="F105" s="115"/>
      <c r="G105" s="115"/>
      <c r="H105" s="115"/>
      <c r="I105" s="115"/>
      <c r="J105" s="115"/>
      <c r="K105" s="115"/>
      <c r="L105" s="190">
        <f>ROUND(SUM(N88+N97),2)</f>
        <v>0</v>
      </c>
      <c r="M105" s="190"/>
      <c r="N105" s="190"/>
      <c r="O105" s="190"/>
      <c r="P105" s="190"/>
      <c r="Q105" s="190"/>
      <c r="R105" s="38"/>
    </row>
    <row r="106" spans="2:65" s="1" customFormat="1" ht="6.9" customHeight="1"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2"/>
    </row>
    <row r="110" spans="2:65" s="1" customFormat="1" ht="6.9" customHeight="1"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5"/>
    </row>
    <row r="111" spans="2:65" s="1" customFormat="1" ht="36.9" customHeight="1">
      <c r="B111" s="36"/>
      <c r="C111" s="206" t="s">
        <v>144</v>
      </c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38"/>
    </row>
    <row r="112" spans="2:65" s="1" customFormat="1" ht="6.9" customHeigh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65" s="1" customFormat="1" ht="30" customHeight="1">
      <c r="B113" s="36"/>
      <c r="C113" s="31" t="s">
        <v>19</v>
      </c>
      <c r="D113" s="37"/>
      <c r="E113" s="37"/>
      <c r="F113" s="259" t="str">
        <f>F6</f>
        <v>Ochranná opatření Mariánské Radčice - SO 08.4 TENISOVÉ HŘIŠTĚ</v>
      </c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37"/>
      <c r="R113" s="38"/>
    </row>
    <row r="114" spans="2:65" s="1" customFormat="1" ht="36.9" customHeight="1">
      <c r="B114" s="36"/>
      <c r="C114" s="70" t="s">
        <v>119</v>
      </c>
      <c r="D114" s="37"/>
      <c r="E114" s="37"/>
      <c r="F114" s="208" t="str">
        <f>F7</f>
        <v>SO 08.4 - Tenisové hřiště</v>
      </c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37"/>
      <c r="R114" s="38"/>
    </row>
    <row r="115" spans="2:65" s="1" customFormat="1" ht="6.9" customHeight="1"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8"/>
    </row>
    <row r="116" spans="2:65" s="1" customFormat="1" ht="18" customHeight="1">
      <c r="B116" s="36"/>
      <c r="C116" s="31" t="s">
        <v>23</v>
      </c>
      <c r="D116" s="37"/>
      <c r="E116" s="37"/>
      <c r="F116" s="29" t="str">
        <f>F9</f>
        <v>Mariánské Radčice</v>
      </c>
      <c r="G116" s="37"/>
      <c r="H116" s="37"/>
      <c r="I116" s="37"/>
      <c r="J116" s="37"/>
      <c r="K116" s="31" t="s">
        <v>25</v>
      </c>
      <c r="L116" s="37"/>
      <c r="M116" s="261" t="str">
        <f>IF(O9="","",O9)</f>
        <v>17. 12. 2017</v>
      </c>
      <c r="N116" s="261"/>
      <c r="O116" s="261"/>
      <c r="P116" s="261"/>
      <c r="Q116" s="37"/>
      <c r="R116" s="38"/>
    </row>
    <row r="117" spans="2:65" s="1" customFormat="1" ht="6.9" customHeight="1"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8"/>
    </row>
    <row r="118" spans="2:65" s="1" customFormat="1" ht="13.2">
      <c r="B118" s="36"/>
      <c r="C118" s="31" t="s">
        <v>27</v>
      </c>
      <c r="D118" s="37"/>
      <c r="E118" s="37"/>
      <c r="F118" s="29" t="str">
        <f>E12</f>
        <v>SD a.s. Doly Bílina</v>
      </c>
      <c r="G118" s="37"/>
      <c r="H118" s="37"/>
      <c r="I118" s="37"/>
      <c r="J118" s="37"/>
      <c r="K118" s="31" t="s">
        <v>33</v>
      </c>
      <c r="L118" s="37"/>
      <c r="M118" s="226" t="str">
        <f>E18</f>
        <v>Ing. arch. Fr. Abraham</v>
      </c>
      <c r="N118" s="226"/>
      <c r="O118" s="226"/>
      <c r="P118" s="226"/>
      <c r="Q118" s="226"/>
      <c r="R118" s="38"/>
    </row>
    <row r="119" spans="2:65" s="1" customFormat="1" ht="14.4" customHeight="1">
      <c r="B119" s="36"/>
      <c r="C119" s="31" t="s">
        <v>31</v>
      </c>
      <c r="D119" s="37"/>
      <c r="E119" s="37"/>
      <c r="F119" s="29" t="str">
        <f>IF(E15="","",E15)</f>
        <v>DPS</v>
      </c>
      <c r="G119" s="37"/>
      <c r="H119" s="37"/>
      <c r="I119" s="37"/>
      <c r="J119" s="37"/>
      <c r="K119" s="31" t="s">
        <v>36</v>
      </c>
      <c r="L119" s="37"/>
      <c r="M119" s="226" t="str">
        <f>E21</f>
        <v>Pavel Šouta</v>
      </c>
      <c r="N119" s="226"/>
      <c r="O119" s="226"/>
      <c r="P119" s="226"/>
      <c r="Q119" s="226"/>
      <c r="R119" s="38"/>
    </row>
    <row r="120" spans="2:65" s="1" customFormat="1" ht="10.35" customHeight="1"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8"/>
    </row>
    <row r="121" spans="2:65" s="8" customFormat="1" ht="29.25" customHeight="1">
      <c r="B121" s="144"/>
      <c r="C121" s="145" t="s">
        <v>145</v>
      </c>
      <c r="D121" s="146" t="s">
        <v>146</v>
      </c>
      <c r="E121" s="146" t="s">
        <v>60</v>
      </c>
      <c r="F121" s="262" t="s">
        <v>147</v>
      </c>
      <c r="G121" s="262"/>
      <c r="H121" s="262"/>
      <c r="I121" s="262"/>
      <c r="J121" s="146" t="s">
        <v>148</v>
      </c>
      <c r="K121" s="146" t="s">
        <v>149</v>
      </c>
      <c r="L121" s="262" t="s">
        <v>150</v>
      </c>
      <c r="M121" s="262"/>
      <c r="N121" s="262" t="s">
        <v>125</v>
      </c>
      <c r="O121" s="262"/>
      <c r="P121" s="262"/>
      <c r="Q121" s="263"/>
      <c r="R121" s="147"/>
      <c r="T121" s="77" t="s">
        <v>151</v>
      </c>
      <c r="U121" s="78" t="s">
        <v>42</v>
      </c>
      <c r="V121" s="78" t="s">
        <v>152</v>
      </c>
      <c r="W121" s="78" t="s">
        <v>153</v>
      </c>
      <c r="X121" s="78" t="s">
        <v>154</v>
      </c>
      <c r="Y121" s="78" t="s">
        <v>155</v>
      </c>
      <c r="Z121" s="78" t="s">
        <v>156</v>
      </c>
      <c r="AA121" s="79" t="s">
        <v>157</v>
      </c>
    </row>
    <row r="122" spans="2:65" s="1" customFormat="1" ht="29.25" customHeight="1">
      <c r="B122" s="36"/>
      <c r="C122" s="81" t="s">
        <v>122</v>
      </c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236">
        <f>BK122</f>
        <v>0</v>
      </c>
      <c r="O122" s="237"/>
      <c r="P122" s="237"/>
      <c r="Q122" s="237"/>
      <c r="R122" s="38"/>
      <c r="T122" s="80"/>
      <c r="U122" s="52"/>
      <c r="V122" s="52"/>
      <c r="W122" s="148">
        <f>W123+W288</f>
        <v>0</v>
      </c>
      <c r="X122" s="52"/>
      <c r="Y122" s="148">
        <f>Y123+Y288</f>
        <v>68.538942500000005</v>
      </c>
      <c r="Z122" s="52"/>
      <c r="AA122" s="149">
        <f>AA123+AA288</f>
        <v>0</v>
      </c>
      <c r="AT122" s="20" t="s">
        <v>77</v>
      </c>
      <c r="AU122" s="20" t="s">
        <v>127</v>
      </c>
      <c r="BK122" s="150">
        <f>BK123+BK288</f>
        <v>0</v>
      </c>
    </row>
    <row r="123" spans="2:65" s="9" customFormat="1" ht="37.35" customHeight="1">
      <c r="B123" s="151"/>
      <c r="C123" s="152"/>
      <c r="D123" s="153" t="s">
        <v>128</v>
      </c>
      <c r="E123" s="153"/>
      <c r="F123" s="153"/>
      <c r="G123" s="153"/>
      <c r="H123" s="153"/>
      <c r="I123" s="153"/>
      <c r="J123" s="153"/>
      <c r="K123" s="153"/>
      <c r="L123" s="153"/>
      <c r="M123" s="153"/>
      <c r="N123" s="238">
        <f>BK123</f>
        <v>0</v>
      </c>
      <c r="O123" s="239"/>
      <c r="P123" s="239"/>
      <c r="Q123" s="239"/>
      <c r="R123" s="154"/>
      <c r="T123" s="155"/>
      <c r="U123" s="152"/>
      <c r="V123" s="152"/>
      <c r="W123" s="156">
        <f>W124+W213+W229+W254+W274+W286</f>
        <v>0</v>
      </c>
      <c r="X123" s="152"/>
      <c r="Y123" s="156">
        <f>Y124+Y213+Y229+Y254+Y274+Y286</f>
        <v>68.538942500000005</v>
      </c>
      <c r="Z123" s="152"/>
      <c r="AA123" s="157">
        <f>AA124+AA213+AA229+AA254+AA274+AA286</f>
        <v>0</v>
      </c>
      <c r="AR123" s="158" t="s">
        <v>86</v>
      </c>
      <c r="AT123" s="159" t="s">
        <v>77</v>
      </c>
      <c r="AU123" s="159" t="s">
        <v>78</v>
      </c>
      <c r="AY123" s="158" t="s">
        <v>158</v>
      </c>
      <c r="BK123" s="160">
        <f>BK124+BK213+BK229+BK254+BK274+BK286</f>
        <v>0</v>
      </c>
    </row>
    <row r="124" spans="2:65" s="9" customFormat="1" ht="19.95" customHeight="1">
      <c r="B124" s="151"/>
      <c r="C124" s="152"/>
      <c r="D124" s="161" t="s">
        <v>129</v>
      </c>
      <c r="E124" s="161"/>
      <c r="F124" s="161"/>
      <c r="G124" s="161"/>
      <c r="H124" s="161"/>
      <c r="I124" s="161"/>
      <c r="J124" s="161"/>
      <c r="K124" s="161"/>
      <c r="L124" s="161"/>
      <c r="M124" s="161"/>
      <c r="N124" s="240">
        <f>BK124</f>
        <v>0</v>
      </c>
      <c r="O124" s="241"/>
      <c r="P124" s="241"/>
      <c r="Q124" s="241"/>
      <c r="R124" s="154"/>
      <c r="T124" s="155"/>
      <c r="U124" s="152"/>
      <c r="V124" s="152"/>
      <c r="W124" s="156">
        <f>SUM(W125:W212)</f>
        <v>0</v>
      </c>
      <c r="X124" s="152"/>
      <c r="Y124" s="156">
        <f>SUM(Y125:Y212)</f>
        <v>0.28129999999999999</v>
      </c>
      <c r="Z124" s="152"/>
      <c r="AA124" s="157">
        <f>SUM(AA125:AA212)</f>
        <v>0</v>
      </c>
      <c r="AR124" s="158" t="s">
        <v>86</v>
      </c>
      <c r="AT124" s="159" t="s">
        <v>77</v>
      </c>
      <c r="AU124" s="159" t="s">
        <v>86</v>
      </c>
      <c r="AY124" s="158" t="s">
        <v>158</v>
      </c>
      <c r="BK124" s="160">
        <f>SUM(BK125:BK212)</f>
        <v>0</v>
      </c>
    </row>
    <row r="125" spans="2:65" s="1" customFormat="1" ht="22.8" customHeight="1">
      <c r="B125" s="133"/>
      <c r="C125" s="162" t="s">
        <v>86</v>
      </c>
      <c r="D125" s="162" t="s">
        <v>159</v>
      </c>
      <c r="E125" s="163" t="s">
        <v>160</v>
      </c>
      <c r="F125" s="254" t="s">
        <v>161</v>
      </c>
      <c r="G125" s="254"/>
      <c r="H125" s="254"/>
      <c r="I125" s="254"/>
      <c r="J125" s="164" t="s">
        <v>162</v>
      </c>
      <c r="K125" s="165">
        <v>5</v>
      </c>
      <c r="L125" s="255">
        <v>0</v>
      </c>
      <c r="M125" s="255"/>
      <c r="N125" s="253">
        <f>ROUND(L125*K125,2)</f>
        <v>0</v>
      </c>
      <c r="O125" s="253"/>
      <c r="P125" s="253"/>
      <c r="Q125" s="253"/>
      <c r="R125" s="136"/>
      <c r="T125" s="166" t="s">
        <v>5</v>
      </c>
      <c r="U125" s="45" t="s">
        <v>43</v>
      </c>
      <c r="V125" s="37"/>
      <c r="W125" s="167">
        <f>V125*K125</f>
        <v>0</v>
      </c>
      <c r="X125" s="167">
        <v>8.6800000000000002E-3</v>
      </c>
      <c r="Y125" s="167">
        <f>X125*K125</f>
        <v>4.3400000000000001E-2</v>
      </c>
      <c r="Z125" s="167">
        <v>0</v>
      </c>
      <c r="AA125" s="168">
        <f>Z125*K125</f>
        <v>0</v>
      </c>
      <c r="AR125" s="20" t="s">
        <v>163</v>
      </c>
      <c r="AT125" s="20" t="s">
        <v>159</v>
      </c>
      <c r="AU125" s="20" t="s">
        <v>117</v>
      </c>
      <c r="AY125" s="20" t="s">
        <v>158</v>
      </c>
      <c r="BE125" s="107">
        <f>IF(U125="základní",N125,0)</f>
        <v>0</v>
      </c>
      <c r="BF125" s="107">
        <f>IF(U125="snížená",N125,0)</f>
        <v>0</v>
      </c>
      <c r="BG125" s="107">
        <f>IF(U125="zákl. přenesená",N125,0)</f>
        <v>0</v>
      </c>
      <c r="BH125" s="107">
        <f>IF(U125="sníž. přenesená",N125,0)</f>
        <v>0</v>
      </c>
      <c r="BI125" s="107">
        <f>IF(U125="nulová",N125,0)</f>
        <v>0</v>
      </c>
      <c r="BJ125" s="20" t="s">
        <v>86</v>
      </c>
      <c r="BK125" s="107">
        <f>ROUND(L125*K125,2)</f>
        <v>0</v>
      </c>
      <c r="BL125" s="20" t="s">
        <v>163</v>
      </c>
      <c r="BM125" s="20" t="s">
        <v>164</v>
      </c>
    </row>
    <row r="126" spans="2:65" s="10" customFormat="1" ht="14.4" customHeight="1">
      <c r="B126" s="169"/>
      <c r="C126" s="170"/>
      <c r="D126" s="170"/>
      <c r="E126" s="171" t="s">
        <v>5</v>
      </c>
      <c r="F126" s="246" t="s">
        <v>165</v>
      </c>
      <c r="G126" s="247"/>
      <c r="H126" s="247"/>
      <c r="I126" s="247"/>
      <c r="J126" s="170"/>
      <c r="K126" s="172">
        <v>5</v>
      </c>
      <c r="L126" s="170"/>
      <c r="M126" s="170"/>
      <c r="N126" s="170"/>
      <c r="O126" s="170"/>
      <c r="P126" s="170"/>
      <c r="Q126" s="170"/>
      <c r="R126" s="173"/>
      <c r="T126" s="174"/>
      <c r="U126" s="170"/>
      <c r="V126" s="170"/>
      <c r="W126" s="170"/>
      <c r="X126" s="170"/>
      <c r="Y126" s="170"/>
      <c r="Z126" s="170"/>
      <c r="AA126" s="175"/>
      <c r="AT126" s="176" t="s">
        <v>166</v>
      </c>
      <c r="AU126" s="176" t="s">
        <v>117</v>
      </c>
      <c r="AV126" s="10" t="s">
        <v>117</v>
      </c>
      <c r="AW126" s="10" t="s">
        <v>35</v>
      </c>
      <c r="AX126" s="10" t="s">
        <v>78</v>
      </c>
      <c r="AY126" s="176" t="s">
        <v>158</v>
      </c>
    </row>
    <row r="127" spans="2:65" s="11" customFormat="1" ht="14.4" customHeight="1">
      <c r="B127" s="177"/>
      <c r="C127" s="178"/>
      <c r="D127" s="178"/>
      <c r="E127" s="179" t="s">
        <v>5</v>
      </c>
      <c r="F127" s="248" t="s">
        <v>167</v>
      </c>
      <c r="G127" s="249"/>
      <c r="H127" s="249"/>
      <c r="I127" s="249"/>
      <c r="J127" s="178"/>
      <c r="K127" s="180">
        <v>5</v>
      </c>
      <c r="L127" s="178"/>
      <c r="M127" s="178"/>
      <c r="N127" s="178"/>
      <c r="O127" s="178"/>
      <c r="P127" s="178"/>
      <c r="Q127" s="178"/>
      <c r="R127" s="181"/>
      <c r="T127" s="182"/>
      <c r="U127" s="178"/>
      <c r="V127" s="178"/>
      <c r="W127" s="178"/>
      <c r="X127" s="178"/>
      <c r="Y127" s="178"/>
      <c r="Z127" s="178"/>
      <c r="AA127" s="183"/>
      <c r="AT127" s="184" t="s">
        <v>166</v>
      </c>
      <c r="AU127" s="184" t="s">
        <v>117</v>
      </c>
      <c r="AV127" s="11" t="s">
        <v>163</v>
      </c>
      <c r="AW127" s="11" t="s">
        <v>35</v>
      </c>
      <c r="AX127" s="11" t="s">
        <v>86</v>
      </c>
      <c r="AY127" s="184" t="s">
        <v>158</v>
      </c>
    </row>
    <row r="128" spans="2:65" s="1" customFormat="1" ht="34.200000000000003" customHeight="1">
      <c r="B128" s="133"/>
      <c r="C128" s="162" t="s">
        <v>117</v>
      </c>
      <c r="D128" s="162" t="s">
        <v>159</v>
      </c>
      <c r="E128" s="163" t="s">
        <v>168</v>
      </c>
      <c r="F128" s="254" t="s">
        <v>169</v>
      </c>
      <c r="G128" s="254"/>
      <c r="H128" s="254"/>
      <c r="I128" s="254"/>
      <c r="J128" s="164" t="s">
        <v>162</v>
      </c>
      <c r="K128" s="165">
        <v>5</v>
      </c>
      <c r="L128" s="255">
        <v>0</v>
      </c>
      <c r="M128" s="255"/>
      <c r="N128" s="253">
        <f>ROUND(L128*K128,2)</f>
        <v>0</v>
      </c>
      <c r="O128" s="253"/>
      <c r="P128" s="253"/>
      <c r="Q128" s="253"/>
      <c r="R128" s="136"/>
      <c r="T128" s="166" t="s">
        <v>5</v>
      </c>
      <c r="U128" s="45" t="s">
        <v>43</v>
      </c>
      <c r="V128" s="37"/>
      <c r="W128" s="167">
        <f>V128*K128</f>
        <v>0</v>
      </c>
      <c r="X128" s="167">
        <v>1.068E-2</v>
      </c>
      <c r="Y128" s="167">
        <f>X128*K128</f>
        <v>5.3400000000000003E-2</v>
      </c>
      <c r="Z128" s="167">
        <v>0</v>
      </c>
      <c r="AA128" s="168">
        <f>Z128*K128</f>
        <v>0</v>
      </c>
      <c r="AR128" s="20" t="s">
        <v>163</v>
      </c>
      <c r="AT128" s="20" t="s">
        <v>159</v>
      </c>
      <c r="AU128" s="20" t="s">
        <v>117</v>
      </c>
      <c r="AY128" s="20" t="s">
        <v>158</v>
      </c>
      <c r="BE128" s="107">
        <f>IF(U128="základní",N128,0)</f>
        <v>0</v>
      </c>
      <c r="BF128" s="107">
        <f>IF(U128="snížená",N128,0)</f>
        <v>0</v>
      </c>
      <c r="BG128" s="107">
        <f>IF(U128="zákl. přenesená",N128,0)</f>
        <v>0</v>
      </c>
      <c r="BH128" s="107">
        <f>IF(U128="sníž. přenesená",N128,0)</f>
        <v>0</v>
      </c>
      <c r="BI128" s="107">
        <f>IF(U128="nulová",N128,0)</f>
        <v>0</v>
      </c>
      <c r="BJ128" s="20" t="s">
        <v>86</v>
      </c>
      <c r="BK128" s="107">
        <f>ROUND(L128*K128,2)</f>
        <v>0</v>
      </c>
      <c r="BL128" s="20" t="s">
        <v>163</v>
      </c>
      <c r="BM128" s="20" t="s">
        <v>170</v>
      </c>
    </row>
    <row r="129" spans="2:65" s="10" customFormat="1" ht="14.4" customHeight="1">
      <c r="B129" s="169"/>
      <c r="C129" s="170"/>
      <c r="D129" s="170"/>
      <c r="E129" s="171" t="s">
        <v>5</v>
      </c>
      <c r="F129" s="246" t="s">
        <v>165</v>
      </c>
      <c r="G129" s="247"/>
      <c r="H129" s="247"/>
      <c r="I129" s="247"/>
      <c r="J129" s="170"/>
      <c r="K129" s="172">
        <v>5</v>
      </c>
      <c r="L129" s="170"/>
      <c r="M129" s="170"/>
      <c r="N129" s="170"/>
      <c r="O129" s="170"/>
      <c r="P129" s="170"/>
      <c r="Q129" s="170"/>
      <c r="R129" s="173"/>
      <c r="T129" s="174"/>
      <c r="U129" s="170"/>
      <c r="V129" s="170"/>
      <c r="W129" s="170"/>
      <c r="X129" s="170"/>
      <c r="Y129" s="170"/>
      <c r="Z129" s="170"/>
      <c r="AA129" s="175"/>
      <c r="AT129" s="176" t="s">
        <v>166</v>
      </c>
      <c r="AU129" s="176" t="s">
        <v>117</v>
      </c>
      <c r="AV129" s="10" t="s">
        <v>117</v>
      </c>
      <c r="AW129" s="10" t="s">
        <v>35</v>
      </c>
      <c r="AX129" s="10" t="s">
        <v>78</v>
      </c>
      <c r="AY129" s="176" t="s">
        <v>158</v>
      </c>
    </row>
    <row r="130" spans="2:65" s="11" customFormat="1" ht="14.4" customHeight="1">
      <c r="B130" s="177"/>
      <c r="C130" s="178"/>
      <c r="D130" s="178"/>
      <c r="E130" s="179" t="s">
        <v>5</v>
      </c>
      <c r="F130" s="248" t="s">
        <v>167</v>
      </c>
      <c r="G130" s="249"/>
      <c r="H130" s="249"/>
      <c r="I130" s="249"/>
      <c r="J130" s="178"/>
      <c r="K130" s="180">
        <v>5</v>
      </c>
      <c r="L130" s="178"/>
      <c r="M130" s="178"/>
      <c r="N130" s="178"/>
      <c r="O130" s="178"/>
      <c r="P130" s="178"/>
      <c r="Q130" s="178"/>
      <c r="R130" s="181"/>
      <c r="T130" s="182"/>
      <c r="U130" s="178"/>
      <c r="V130" s="178"/>
      <c r="W130" s="178"/>
      <c r="X130" s="178"/>
      <c r="Y130" s="178"/>
      <c r="Z130" s="178"/>
      <c r="AA130" s="183"/>
      <c r="AT130" s="184" t="s">
        <v>166</v>
      </c>
      <c r="AU130" s="184" t="s">
        <v>117</v>
      </c>
      <c r="AV130" s="11" t="s">
        <v>163</v>
      </c>
      <c r="AW130" s="11" t="s">
        <v>35</v>
      </c>
      <c r="AX130" s="11" t="s">
        <v>86</v>
      </c>
      <c r="AY130" s="184" t="s">
        <v>158</v>
      </c>
    </row>
    <row r="131" spans="2:65" s="1" customFormat="1" ht="34.200000000000003" customHeight="1">
      <c r="B131" s="133"/>
      <c r="C131" s="162" t="s">
        <v>171</v>
      </c>
      <c r="D131" s="162" t="s">
        <v>159</v>
      </c>
      <c r="E131" s="163" t="s">
        <v>172</v>
      </c>
      <c r="F131" s="254" t="s">
        <v>173</v>
      </c>
      <c r="G131" s="254"/>
      <c r="H131" s="254"/>
      <c r="I131" s="254"/>
      <c r="J131" s="164" t="s">
        <v>162</v>
      </c>
      <c r="K131" s="165">
        <v>5</v>
      </c>
      <c r="L131" s="255">
        <v>0</v>
      </c>
      <c r="M131" s="255"/>
      <c r="N131" s="253">
        <f>ROUND(L131*K131,2)</f>
        <v>0</v>
      </c>
      <c r="O131" s="253"/>
      <c r="P131" s="253"/>
      <c r="Q131" s="253"/>
      <c r="R131" s="136"/>
      <c r="T131" s="166" t="s">
        <v>5</v>
      </c>
      <c r="U131" s="45" t="s">
        <v>43</v>
      </c>
      <c r="V131" s="37"/>
      <c r="W131" s="167">
        <f>V131*K131</f>
        <v>0</v>
      </c>
      <c r="X131" s="167">
        <v>3.6900000000000002E-2</v>
      </c>
      <c r="Y131" s="167">
        <f>X131*K131</f>
        <v>0.1845</v>
      </c>
      <c r="Z131" s="167">
        <v>0</v>
      </c>
      <c r="AA131" s="168">
        <f>Z131*K131</f>
        <v>0</v>
      </c>
      <c r="AR131" s="20" t="s">
        <v>163</v>
      </c>
      <c r="AT131" s="20" t="s">
        <v>159</v>
      </c>
      <c r="AU131" s="20" t="s">
        <v>117</v>
      </c>
      <c r="AY131" s="20" t="s">
        <v>158</v>
      </c>
      <c r="BE131" s="107">
        <f>IF(U131="základní",N131,0)</f>
        <v>0</v>
      </c>
      <c r="BF131" s="107">
        <f>IF(U131="snížená",N131,0)</f>
        <v>0</v>
      </c>
      <c r="BG131" s="107">
        <f>IF(U131="zákl. přenesená",N131,0)</f>
        <v>0</v>
      </c>
      <c r="BH131" s="107">
        <f>IF(U131="sníž. přenesená",N131,0)</f>
        <v>0</v>
      </c>
      <c r="BI131" s="107">
        <f>IF(U131="nulová",N131,0)</f>
        <v>0</v>
      </c>
      <c r="BJ131" s="20" t="s">
        <v>86</v>
      </c>
      <c r="BK131" s="107">
        <f>ROUND(L131*K131,2)</f>
        <v>0</v>
      </c>
      <c r="BL131" s="20" t="s">
        <v>163</v>
      </c>
      <c r="BM131" s="20" t="s">
        <v>174</v>
      </c>
    </row>
    <row r="132" spans="2:65" s="10" customFormat="1" ht="14.4" customHeight="1">
      <c r="B132" s="169"/>
      <c r="C132" s="170"/>
      <c r="D132" s="170"/>
      <c r="E132" s="171" t="s">
        <v>5</v>
      </c>
      <c r="F132" s="246" t="s">
        <v>165</v>
      </c>
      <c r="G132" s="247"/>
      <c r="H132" s="247"/>
      <c r="I132" s="247"/>
      <c r="J132" s="170"/>
      <c r="K132" s="172">
        <v>5</v>
      </c>
      <c r="L132" s="170"/>
      <c r="M132" s="170"/>
      <c r="N132" s="170"/>
      <c r="O132" s="170"/>
      <c r="P132" s="170"/>
      <c r="Q132" s="170"/>
      <c r="R132" s="173"/>
      <c r="T132" s="174"/>
      <c r="U132" s="170"/>
      <c r="V132" s="170"/>
      <c r="W132" s="170"/>
      <c r="X132" s="170"/>
      <c r="Y132" s="170"/>
      <c r="Z132" s="170"/>
      <c r="AA132" s="175"/>
      <c r="AT132" s="176" t="s">
        <v>166</v>
      </c>
      <c r="AU132" s="176" t="s">
        <v>117</v>
      </c>
      <c r="AV132" s="10" t="s">
        <v>117</v>
      </c>
      <c r="AW132" s="10" t="s">
        <v>35</v>
      </c>
      <c r="AX132" s="10" t="s">
        <v>78</v>
      </c>
      <c r="AY132" s="176" t="s">
        <v>158</v>
      </c>
    </row>
    <row r="133" spans="2:65" s="11" customFormat="1" ht="14.4" customHeight="1">
      <c r="B133" s="177"/>
      <c r="C133" s="178"/>
      <c r="D133" s="178"/>
      <c r="E133" s="179" t="s">
        <v>5</v>
      </c>
      <c r="F133" s="248" t="s">
        <v>167</v>
      </c>
      <c r="G133" s="249"/>
      <c r="H133" s="249"/>
      <c r="I133" s="249"/>
      <c r="J133" s="178"/>
      <c r="K133" s="180">
        <v>5</v>
      </c>
      <c r="L133" s="178"/>
      <c r="M133" s="178"/>
      <c r="N133" s="178"/>
      <c r="O133" s="178"/>
      <c r="P133" s="178"/>
      <c r="Q133" s="178"/>
      <c r="R133" s="181"/>
      <c r="T133" s="182"/>
      <c r="U133" s="178"/>
      <c r="V133" s="178"/>
      <c r="W133" s="178"/>
      <c r="X133" s="178"/>
      <c r="Y133" s="178"/>
      <c r="Z133" s="178"/>
      <c r="AA133" s="183"/>
      <c r="AT133" s="184" t="s">
        <v>166</v>
      </c>
      <c r="AU133" s="184" t="s">
        <v>117</v>
      </c>
      <c r="AV133" s="11" t="s">
        <v>163</v>
      </c>
      <c r="AW133" s="11" t="s">
        <v>35</v>
      </c>
      <c r="AX133" s="11" t="s">
        <v>86</v>
      </c>
      <c r="AY133" s="184" t="s">
        <v>158</v>
      </c>
    </row>
    <row r="134" spans="2:65" s="1" customFormat="1" ht="22.8" customHeight="1">
      <c r="B134" s="133"/>
      <c r="C134" s="162" t="s">
        <v>163</v>
      </c>
      <c r="D134" s="162" t="s">
        <v>159</v>
      </c>
      <c r="E134" s="163" t="s">
        <v>175</v>
      </c>
      <c r="F134" s="254" t="s">
        <v>176</v>
      </c>
      <c r="G134" s="254"/>
      <c r="H134" s="254"/>
      <c r="I134" s="254"/>
      <c r="J134" s="164" t="s">
        <v>177</v>
      </c>
      <c r="K134" s="165">
        <v>25</v>
      </c>
      <c r="L134" s="255">
        <v>0</v>
      </c>
      <c r="M134" s="255"/>
      <c r="N134" s="253">
        <f>ROUND(L134*K134,2)</f>
        <v>0</v>
      </c>
      <c r="O134" s="253"/>
      <c r="P134" s="253"/>
      <c r="Q134" s="253"/>
      <c r="R134" s="136"/>
      <c r="T134" s="166" t="s">
        <v>5</v>
      </c>
      <c r="U134" s="45" t="s">
        <v>43</v>
      </c>
      <c r="V134" s="37"/>
      <c r="W134" s="167">
        <f>V134*K134</f>
        <v>0</v>
      </c>
      <c r="X134" s="167">
        <v>0</v>
      </c>
      <c r="Y134" s="167">
        <f>X134*K134</f>
        <v>0</v>
      </c>
      <c r="Z134" s="167">
        <v>0</v>
      </c>
      <c r="AA134" s="168">
        <f>Z134*K134</f>
        <v>0</v>
      </c>
      <c r="AR134" s="20" t="s">
        <v>163</v>
      </c>
      <c r="AT134" s="20" t="s">
        <v>159</v>
      </c>
      <c r="AU134" s="20" t="s">
        <v>117</v>
      </c>
      <c r="AY134" s="20" t="s">
        <v>158</v>
      </c>
      <c r="BE134" s="107">
        <f>IF(U134="základní",N134,0)</f>
        <v>0</v>
      </c>
      <c r="BF134" s="107">
        <f>IF(U134="snížená",N134,0)</f>
        <v>0</v>
      </c>
      <c r="BG134" s="107">
        <f>IF(U134="zákl. přenesená",N134,0)</f>
        <v>0</v>
      </c>
      <c r="BH134" s="107">
        <f>IF(U134="sníž. přenesená",N134,0)</f>
        <v>0</v>
      </c>
      <c r="BI134" s="107">
        <f>IF(U134="nulová",N134,0)</f>
        <v>0</v>
      </c>
      <c r="BJ134" s="20" t="s">
        <v>86</v>
      </c>
      <c r="BK134" s="107">
        <f>ROUND(L134*K134,2)</f>
        <v>0</v>
      </c>
      <c r="BL134" s="20" t="s">
        <v>163</v>
      </c>
      <c r="BM134" s="20" t="s">
        <v>178</v>
      </c>
    </row>
    <row r="135" spans="2:65" s="10" customFormat="1" ht="14.4" customHeight="1">
      <c r="B135" s="169"/>
      <c r="C135" s="170"/>
      <c r="D135" s="170"/>
      <c r="E135" s="171" t="s">
        <v>5</v>
      </c>
      <c r="F135" s="246" t="s">
        <v>179</v>
      </c>
      <c r="G135" s="247"/>
      <c r="H135" s="247"/>
      <c r="I135" s="247"/>
      <c r="J135" s="170"/>
      <c r="K135" s="172">
        <v>25</v>
      </c>
      <c r="L135" s="170"/>
      <c r="M135" s="170"/>
      <c r="N135" s="170"/>
      <c r="O135" s="170"/>
      <c r="P135" s="170"/>
      <c r="Q135" s="170"/>
      <c r="R135" s="173"/>
      <c r="T135" s="174"/>
      <c r="U135" s="170"/>
      <c r="V135" s="170"/>
      <c r="W135" s="170"/>
      <c r="X135" s="170"/>
      <c r="Y135" s="170"/>
      <c r="Z135" s="170"/>
      <c r="AA135" s="175"/>
      <c r="AT135" s="176" t="s">
        <v>166</v>
      </c>
      <c r="AU135" s="176" t="s">
        <v>117</v>
      </c>
      <c r="AV135" s="10" t="s">
        <v>117</v>
      </c>
      <c r="AW135" s="10" t="s">
        <v>35</v>
      </c>
      <c r="AX135" s="10" t="s">
        <v>78</v>
      </c>
      <c r="AY135" s="176" t="s">
        <v>158</v>
      </c>
    </row>
    <row r="136" spans="2:65" s="11" customFormat="1" ht="14.4" customHeight="1">
      <c r="B136" s="177"/>
      <c r="C136" s="178"/>
      <c r="D136" s="178"/>
      <c r="E136" s="179" t="s">
        <v>5</v>
      </c>
      <c r="F136" s="248" t="s">
        <v>167</v>
      </c>
      <c r="G136" s="249"/>
      <c r="H136" s="249"/>
      <c r="I136" s="249"/>
      <c r="J136" s="178"/>
      <c r="K136" s="180">
        <v>25</v>
      </c>
      <c r="L136" s="178"/>
      <c r="M136" s="178"/>
      <c r="N136" s="178"/>
      <c r="O136" s="178"/>
      <c r="P136" s="178"/>
      <c r="Q136" s="178"/>
      <c r="R136" s="181"/>
      <c r="T136" s="182"/>
      <c r="U136" s="178"/>
      <c r="V136" s="178"/>
      <c r="W136" s="178"/>
      <c r="X136" s="178"/>
      <c r="Y136" s="178"/>
      <c r="Z136" s="178"/>
      <c r="AA136" s="183"/>
      <c r="AT136" s="184" t="s">
        <v>166</v>
      </c>
      <c r="AU136" s="184" t="s">
        <v>117</v>
      </c>
      <c r="AV136" s="11" t="s">
        <v>163</v>
      </c>
      <c r="AW136" s="11" t="s">
        <v>35</v>
      </c>
      <c r="AX136" s="11" t="s">
        <v>86</v>
      </c>
      <c r="AY136" s="184" t="s">
        <v>158</v>
      </c>
    </row>
    <row r="137" spans="2:65" s="1" customFormat="1" ht="22.8" customHeight="1">
      <c r="B137" s="133"/>
      <c r="C137" s="162" t="s">
        <v>165</v>
      </c>
      <c r="D137" s="162" t="s">
        <v>159</v>
      </c>
      <c r="E137" s="163" t="s">
        <v>180</v>
      </c>
      <c r="F137" s="254" t="s">
        <v>181</v>
      </c>
      <c r="G137" s="254"/>
      <c r="H137" s="254"/>
      <c r="I137" s="254"/>
      <c r="J137" s="164" t="s">
        <v>177</v>
      </c>
      <c r="K137" s="165">
        <v>78</v>
      </c>
      <c r="L137" s="255">
        <v>0</v>
      </c>
      <c r="M137" s="255"/>
      <c r="N137" s="253">
        <f>ROUND(L137*K137,2)</f>
        <v>0</v>
      </c>
      <c r="O137" s="253"/>
      <c r="P137" s="253"/>
      <c r="Q137" s="253"/>
      <c r="R137" s="136"/>
      <c r="T137" s="166" t="s">
        <v>5</v>
      </c>
      <c r="U137" s="45" t="s">
        <v>43</v>
      </c>
      <c r="V137" s="37"/>
      <c r="W137" s="167">
        <f>V137*K137</f>
        <v>0</v>
      </c>
      <c r="X137" s="167">
        <v>0</v>
      </c>
      <c r="Y137" s="167">
        <f>X137*K137</f>
        <v>0</v>
      </c>
      <c r="Z137" s="167">
        <v>0</v>
      </c>
      <c r="AA137" s="168">
        <f>Z137*K137</f>
        <v>0</v>
      </c>
      <c r="AR137" s="20" t="s">
        <v>163</v>
      </c>
      <c r="AT137" s="20" t="s">
        <v>159</v>
      </c>
      <c r="AU137" s="20" t="s">
        <v>117</v>
      </c>
      <c r="AY137" s="20" t="s">
        <v>158</v>
      </c>
      <c r="BE137" s="107">
        <f>IF(U137="základní",N137,0)</f>
        <v>0</v>
      </c>
      <c r="BF137" s="107">
        <f>IF(U137="snížená",N137,0)</f>
        <v>0</v>
      </c>
      <c r="BG137" s="107">
        <f>IF(U137="zákl. přenesená",N137,0)</f>
        <v>0</v>
      </c>
      <c r="BH137" s="107">
        <f>IF(U137="sníž. přenesená",N137,0)</f>
        <v>0</v>
      </c>
      <c r="BI137" s="107">
        <f>IF(U137="nulová",N137,0)</f>
        <v>0</v>
      </c>
      <c r="BJ137" s="20" t="s">
        <v>86</v>
      </c>
      <c r="BK137" s="107">
        <f>ROUND(L137*K137,2)</f>
        <v>0</v>
      </c>
      <c r="BL137" s="20" t="s">
        <v>163</v>
      </c>
      <c r="BM137" s="20" t="s">
        <v>182</v>
      </c>
    </row>
    <row r="138" spans="2:65" s="10" customFormat="1" ht="14.4" customHeight="1">
      <c r="B138" s="169"/>
      <c r="C138" s="170"/>
      <c r="D138" s="170"/>
      <c r="E138" s="171" t="s">
        <v>5</v>
      </c>
      <c r="F138" s="246" t="s">
        <v>183</v>
      </c>
      <c r="G138" s="247"/>
      <c r="H138" s="247"/>
      <c r="I138" s="247"/>
      <c r="J138" s="170"/>
      <c r="K138" s="172">
        <v>78</v>
      </c>
      <c r="L138" s="170"/>
      <c r="M138" s="170"/>
      <c r="N138" s="170"/>
      <c r="O138" s="170"/>
      <c r="P138" s="170"/>
      <c r="Q138" s="170"/>
      <c r="R138" s="173"/>
      <c r="T138" s="174"/>
      <c r="U138" s="170"/>
      <c r="V138" s="170"/>
      <c r="W138" s="170"/>
      <c r="X138" s="170"/>
      <c r="Y138" s="170"/>
      <c r="Z138" s="170"/>
      <c r="AA138" s="175"/>
      <c r="AT138" s="176" t="s">
        <v>166</v>
      </c>
      <c r="AU138" s="176" t="s">
        <v>117</v>
      </c>
      <c r="AV138" s="10" t="s">
        <v>117</v>
      </c>
      <c r="AW138" s="10" t="s">
        <v>35</v>
      </c>
      <c r="AX138" s="10" t="s">
        <v>78</v>
      </c>
      <c r="AY138" s="176" t="s">
        <v>158</v>
      </c>
    </row>
    <row r="139" spans="2:65" s="11" customFormat="1" ht="14.4" customHeight="1">
      <c r="B139" s="177"/>
      <c r="C139" s="178"/>
      <c r="D139" s="178"/>
      <c r="E139" s="179" t="s">
        <v>5</v>
      </c>
      <c r="F139" s="248" t="s">
        <v>167</v>
      </c>
      <c r="G139" s="249"/>
      <c r="H139" s="249"/>
      <c r="I139" s="249"/>
      <c r="J139" s="178"/>
      <c r="K139" s="180">
        <v>78</v>
      </c>
      <c r="L139" s="178"/>
      <c r="M139" s="178"/>
      <c r="N139" s="178"/>
      <c r="O139" s="178"/>
      <c r="P139" s="178"/>
      <c r="Q139" s="178"/>
      <c r="R139" s="181"/>
      <c r="T139" s="182"/>
      <c r="U139" s="178"/>
      <c r="V139" s="178"/>
      <c r="W139" s="178"/>
      <c r="X139" s="178"/>
      <c r="Y139" s="178"/>
      <c r="Z139" s="178"/>
      <c r="AA139" s="183"/>
      <c r="AT139" s="184" t="s">
        <v>166</v>
      </c>
      <c r="AU139" s="184" t="s">
        <v>117</v>
      </c>
      <c r="AV139" s="11" t="s">
        <v>163</v>
      </c>
      <c r="AW139" s="11" t="s">
        <v>35</v>
      </c>
      <c r="AX139" s="11" t="s">
        <v>86</v>
      </c>
      <c r="AY139" s="184" t="s">
        <v>158</v>
      </c>
    </row>
    <row r="140" spans="2:65" s="1" customFormat="1" ht="34.200000000000003" customHeight="1">
      <c r="B140" s="133"/>
      <c r="C140" s="162" t="s">
        <v>184</v>
      </c>
      <c r="D140" s="162" t="s">
        <v>159</v>
      </c>
      <c r="E140" s="163" t="s">
        <v>185</v>
      </c>
      <c r="F140" s="254" t="s">
        <v>186</v>
      </c>
      <c r="G140" s="254"/>
      <c r="H140" s="254"/>
      <c r="I140" s="254"/>
      <c r="J140" s="164" t="s">
        <v>177</v>
      </c>
      <c r="K140" s="165">
        <v>99.9</v>
      </c>
      <c r="L140" s="255">
        <v>0</v>
      </c>
      <c r="M140" s="255"/>
      <c r="N140" s="253">
        <f>ROUND(L140*K140,2)</f>
        <v>0</v>
      </c>
      <c r="O140" s="253"/>
      <c r="P140" s="253"/>
      <c r="Q140" s="253"/>
      <c r="R140" s="136"/>
      <c r="T140" s="166" t="s">
        <v>5</v>
      </c>
      <c r="U140" s="45" t="s">
        <v>43</v>
      </c>
      <c r="V140" s="37"/>
      <c r="W140" s="167">
        <f>V140*K140</f>
        <v>0</v>
      </c>
      <c r="X140" s="167">
        <v>0</v>
      </c>
      <c r="Y140" s="167">
        <f>X140*K140</f>
        <v>0</v>
      </c>
      <c r="Z140" s="167">
        <v>0</v>
      </c>
      <c r="AA140" s="168">
        <f>Z140*K140</f>
        <v>0</v>
      </c>
      <c r="AR140" s="20" t="s">
        <v>163</v>
      </c>
      <c r="AT140" s="20" t="s">
        <v>159</v>
      </c>
      <c r="AU140" s="20" t="s">
        <v>117</v>
      </c>
      <c r="AY140" s="20" t="s">
        <v>158</v>
      </c>
      <c r="BE140" s="107">
        <f>IF(U140="základní",N140,0)</f>
        <v>0</v>
      </c>
      <c r="BF140" s="107">
        <f>IF(U140="snížená",N140,0)</f>
        <v>0</v>
      </c>
      <c r="BG140" s="107">
        <f>IF(U140="zákl. přenesená",N140,0)</f>
        <v>0</v>
      </c>
      <c r="BH140" s="107">
        <f>IF(U140="sníž. přenesená",N140,0)</f>
        <v>0</v>
      </c>
      <c r="BI140" s="107">
        <f>IF(U140="nulová",N140,0)</f>
        <v>0</v>
      </c>
      <c r="BJ140" s="20" t="s">
        <v>86</v>
      </c>
      <c r="BK140" s="107">
        <f>ROUND(L140*K140,2)</f>
        <v>0</v>
      </c>
      <c r="BL140" s="20" t="s">
        <v>163</v>
      </c>
      <c r="BM140" s="20" t="s">
        <v>187</v>
      </c>
    </row>
    <row r="141" spans="2:65" s="10" customFormat="1" ht="14.4" customHeight="1">
      <c r="B141" s="169"/>
      <c r="C141" s="170"/>
      <c r="D141" s="170"/>
      <c r="E141" s="171" t="s">
        <v>5</v>
      </c>
      <c r="F141" s="246" t="s">
        <v>188</v>
      </c>
      <c r="G141" s="247"/>
      <c r="H141" s="247"/>
      <c r="I141" s="247"/>
      <c r="J141" s="170"/>
      <c r="K141" s="172">
        <v>99.9</v>
      </c>
      <c r="L141" s="170"/>
      <c r="M141" s="170"/>
      <c r="N141" s="170"/>
      <c r="O141" s="170"/>
      <c r="P141" s="170"/>
      <c r="Q141" s="170"/>
      <c r="R141" s="173"/>
      <c r="T141" s="174"/>
      <c r="U141" s="170"/>
      <c r="V141" s="170"/>
      <c r="W141" s="170"/>
      <c r="X141" s="170"/>
      <c r="Y141" s="170"/>
      <c r="Z141" s="170"/>
      <c r="AA141" s="175"/>
      <c r="AT141" s="176" t="s">
        <v>166</v>
      </c>
      <c r="AU141" s="176" t="s">
        <v>117</v>
      </c>
      <c r="AV141" s="10" t="s">
        <v>117</v>
      </c>
      <c r="AW141" s="10" t="s">
        <v>35</v>
      </c>
      <c r="AX141" s="10" t="s">
        <v>78</v>
      </c>
      <c r="AY141" s="176" t="s">
        <v>158</v>
      </c>
    </row>
    <row r="142" spans="2:65" s="11" customFormat="1" ht="14.4" customHeight="1">
      <c r="B142" s="177"/>
      <c r="C142" s="178"/>
      <c r="D142" s="178"/>
      <c r="E142" s="179" t="s">
        <v>5</v>
      </c>
      <c r="F142" s="248" t="s">
        <v>167</v>
      </c>
      <c r="G142" s="249"/>
      <c r="H142" s="249"/>
      <c r="I142" s="249"/>
      <c r="J142" s="178"/>
      <c r="K142" s="180">
        <v>99.9</v>
      </c>
      <c r="L142" s="178"/>
      <c r="M142" s="178"/>
      <c r="N142" s="178"/>
      <c r="O142" s="178"/>
      <c r="P142" s="178"/>
      <c r="Q142" s="178"/>
      <c r="R142" s="181"/>
      <c r="T142" s="182"/>
      <c r="U142" s="178"/>
      <c r="V142" s="178"/>
      <c r="W142" s="178"/>
      <c r="X142" s="178"/>
      <c r="Y142" s="178"/>
      <c r="Z142" s="178"/>
      <c r="AA142" s="183"/>
      <c r="AT142" s="184" t="s">
        <v>166</v>
      </c>
      <c r="AU142" s="184" t="s">
        <v>117</v>
      </c>
      <c r="AV142" s="11" t="s">
        <v>163</v>
      </c>
      <c r="AW142" s="11" t="s">
        <v>35</v>
      </c>
      <c r="AX142" s="11" t="s">
        <v>86</v>
      </c>
      <c r="AY142" s="184" t="s">
        <v>158</v>
      </c>
    </row>
    <row r="143" spans="2:65" s="1" customFormat="1" ht="22.8" customHeight="1">
      <c r="B143" s="133"/>
      <c r="C143" s="162" t="s">
        <v>189</v>
      </c>
      <c r="D143" s="162" t="s">
        <v>159</v>
      </c>
      <c r="E143" s="163" t="s">
        <v>190</v>
      </c>
      <c r="F143" s="254" t="s">
        <v>191</v>
      </c>
      <c r="G143" s="254"/>
      <c r="H143" s="254"/>
      <c r="I143" s="254"/>
      <c r="J143" s="164" t="s">
        <v>177</v>
      </c>
      <c r="K143" s="165">
        <v>99.9</v>
      </c>
      <c r="L143" s="255">
        <v>0</v>
      </c>
      <c r="M143" s="255"/>
      <c r="N143" s="253">
        <f>ROUND(L143*K143,2)</f>
        <v>0</v>
      </c>
      <c r="O143" s="253"/>
      <c r="P143" s="253"/>
      <c r="Q143" s="253"/>
      <c r="R143" s="136"/>
      <c r="T143" s="166" t="s">
        <v>5</v>
      </c>
      <c r="U143" s="45" t="s">
        <v>43</v>
      </c>
      <c r="V143" s="37"/>
      <c r="W143" s="167">
        <f>V143*K143</f>
        <v>0</v>
      </c>
      <c r="X143" s="167">
        <v>0</v>
      </c>
      <c r="Y143" s="167">
        <f>X143*K143</f>
        <v>0</v>
      </c>
      <c r="Z143" s="167">
        <v>0</v>
      </c>
      <c r="AA143" s="168">
        <f>Z143*K143</f>
        <v>0</v>
      </c>
      <c r="AR143" s="20" t="s">
        <v>163</v>
      </c>
      <c r="AT143" s="20" t="s">
        <v>159</v>
      </c>
      <c r="AU143" s="20" t="s">
        <v>117</v>
      </c>
      <c r="AY143" s="20" t="s">
        <v>158</v>
      </c>
      <c r="BE143" s="107">
        <f>IF(U143="základní",N143,0)</f>
        <v>0</v>
      </c>
      <c r="BF143" s="107">
        <f>IF(U143="snížená",N143,0)</f>
        <v>0</v>
      </c>
      <c r="BG143" s="107">
        <f>IF(U143="zákl. přenesená",N143,0)</f>
        <v>0</v>
      </c>
      <c r="BH143" s="107">
        <f>IF(U143="sníž. přenesená",N143,0)</f>
        <v>0</v>
      </c>
      <c r="BI143" s="107">
        <f>IF(U143="nulová",N143,0)</f>
        <v>0</v>
      </c>
      <c r="BJ143" s="20" t="s">
        <v>86</v>
      </c>
      <c r="BK143" s="107">
        <f>ROUND(L143*K143,2)</f>
        <v>0</v>
      </c>
      <c r="BL143" s="20" t="s">
        <v>163</v>
      </c>
      <c r="BM143" s="20" t="s">
        <v>192</v>
      </c>
    </row>
    <row r="144" spans="2:65" s="10" customFormat="1" ht="14.4" customHeight="1">
      <c r="B144" s="169"/>
      <c r="C144" s="170"/>
      <c r="D144" s="170"/>
      <c r="E144" s="171" t="s">
        <v>5</v>
      </c>
      <c r="F144" s="246" t="s">
        <v>193</v>
      </c>
      <c r="G144" s="247"/>
      <c r="H144" s="247"/>
      <c r="I144" s="247"/>
      <c r="J144" s="170"/>
      <c r="K144" s="172">
        <v>99.9</v>
      </c>
      <c r="L144" s="170"/>
      <c r="M144" s="170"/>
      <c r="N144" s="170"/>
      <c r="O144" s="170"/>
      <c r="P144" s="170"/>
      <c r="Q144" s="170"/>
      <c r="R144" s="173"/>
      <c r="T144" s="174"/>
      <c r="U144" s="170"/>
      <c r="V144" s="170"/>
      <c r="W144" s="170"/>
      <c r="X144" s="170"/>
      <c r="Y144" s="170"/>
      <c r="Z144" s="170"/>
      <c r="AA144" s="175"/>
      <c r="AT144" s="176" t="s">
        <v>166</v>
      </c>
      <c r="AU144" s="176" t="s">
        <v>117</v>
      </c>
      <c r="AV144" s="10" t="s">
        <v>117</v>
      </c>
      <c r="AW144" s="10" t="s">
        <v>35</v>
      </c>
      <c r="AX144" s="10" t="s">
        <v>78</v>
      </c>
      <c r="AY144" s="176" t="s">
        <v>158</v>
      </c>
    </row>
    <row r="145" spans="2:65" s="11" customFormat="1" ht="14.4" customHeight="1">
      <c r="B145" s="177"/>
      <c r="C145" s="178"/>
      <c r="D145" s="178"/>
      <c r="E145" s="179" t="s">
        <v>5</v>
      </c>
      <c r="F145" s="248" t="s">
        <v>167</v>
      </c>
      <c r="G145" s="249"/>
      <c r="H145" s="249"/>
      <c r="I145" s="249"/>
      <c r="J145" s="178"/>
      <c r="K145" s="180">
        <v>99.9</v>
      </c>
      <c r="L145" s="178"/>
      <c r="M145" s="178"/>
      <c r="N145" s="178"/>
      <c r="O145" s="178"/>
      <c r="P145" s="178"/>
      <c r="Q145" s="178"/>
      <c r="R145" s="181"/>
      <c r="T145" s="182"/>
      <c r="U145" s="178"/>
      <c r="V145" s="178"/>
      <c r="W145" s="178"/>
      <c r="X145" s="178"/>
      <c r="Y145" s="178"/>
      <c r="Z145" s="178"/>
      <c r="AA145" s="183"/>
      <c r="AT145" s="184" t="s">
        <v>166</v>
      </c>
      <c r="AU145" s="184" t="s">
        <v>117</v>
      </c>
      <c r="AV145" s="11" t="s">
        <v>163</v>
      </c>
      <c r="AW145" s="11" t="s">
        <v>35</v>
      </c>
      <c r="AX145" s="11" t="s">
        <v>86</v>
      </c>
      <c r="AY145" s="184" t="s">
        <v>158</v>
      </c>
    </row>
    <row r="146" spans="2:65" s="1" customFormat="1" ht="34.200000000000003" customHeight="1">
      <c r="B146" s="133"/>
      <c r="C146" s="162" t="s">
        <v>194</v>
      </c>
      <c r="D146" s="162" t="s">
        <v>159</v>
      </c>
      <c r="E146" s="163" t="s">
        <v>195</v>
      </c>
      <c r="F146" s="254" t="s">
        <v>196</v>
      </c>
      <c r="G146" s="254"/>
      <c r="H146" s="254"/>
      <c r="I146" s="254"/>
      <c r="J146" s="164" t="s">
        <v>177</v>
      </c>
      <c r="K146" s="165">
        <v>99.9</v>
      </c>
      <c r="L146" s="255">
        <v>0</v>
      </c>
      <c r="M146" s="255"/>
      <c r="N146" s="253">
        <f>ROUND(L146*K146,2)</f>
        <v>0</v>
      </c>
      <c r="O146" s="253"/>
      <c r="P146" s="253"/>
      <c r="Q146" s="253"/>
      <c r="R146" s="136"/>
      <c r="T146" s="166" t="s">
        <v>5</v>
      </c>
      <c r="U146" s="45" t="s">
        <v>43</v>
      </c>
      <c r="V146" s="37"/>
      <c r="W146" s="167">
        <f>V146*K146</f>
        <v>0</v>
      </c>
      <c r="X146" s="167">
        <v>0</v>
      </c>
      <c r="Y146" s="167">
        <f>X146*K146</f>
        <v>0</v>
      </c>
      <c r="Z146" s="167">
        <v>0</v>
      </c>
      <c r="AA146" s="168">
        <f>Z146*K146</f>
        <v>0</v>
      </c>
      <c r="AR146" s="20" t="s">
        <v>163</v>
      </c>
      <c r="AT146" s="20" t="s">
        <v>159</v>
      </c>
      <c r="AU146" s="20" t="s">
        <v>117</v>
      </c>
      <c r="AY146" s="20" t="s">
        <v>158</v>
      </c>
      <c r="BE146" s="107">
        <f>IF(U146="základní",N146,0)</f>
        <v>0</v>
      </c>
      <c r="BF146" s="107">
        <f>IF(U146="snížená",N146,0)</f>
        <v>0</v>
      </c>
      <c r="BG146" s="107">
        <f>IF(U146="zákl. přenesená",N146,0)</f>
        <v>0</v>
      </c>
      <c r="BH146" s="107">
        <f>IF(U146="sníž. přenesená",N146,0)</f>
        <v>0</v>
      </c>
      <c r="BI146" s="107">
        <f>IF(U146="nulová",N146,0)</f>
        <v>0</v>
      </c>
      <c r="BJ146" s="20" t="s">
        <v>86</v>
      </c>
      <c r="BK146" s="107">
        <f>ROUND(L146*K146,2)</f>
        <v>0</v>
      </c>
      <c r="BL146" s="20" t="s">
        <v>163</v>
      </c>
      <c r="BM146" s="20" t="s">
        <v>197</v>
      </c>
    </row>
    <row r="147" spans="2:65" s="10" customFormat="1" ht="14.4" customHeight="1">
      <c r="B147" s="169"/>
      <c r="C147" s="170"/>
      <c r="D147" s="170"/>
      <c r="E147" s="171" t="s">
        <v>5</v>
      </c>
      <c r="F147" s="246" t="s">
        <v>198</v>
      </c>
      <c r="G147" s="247"/>
      <c r="H147" s="247"/>
      <c r="I147" s="247"/>
      <c r="J147" s="170"/>
      <c r="K147" s="172">
        <v>99.9</v>
      </c>
      <c r="L147" s="170"/>
      <c r="M147" s="170"/>
      <c r="N147" s="170"/>
      <c r="O147" s="170"/>
      <c r="P147" s="170"/>
      <c r="Q147" s="170"/>
      <c r="R147" s="173"/>
      <c r="T147" s="174"/>
      <c r="U147" s="170"/>
      <c r="V147" s="170"/>
      <c r="W147" s="170"/>
      <c r="X147" s="170"/>
      <c r="Y147" s="170"/>
      <c r="Z147" s="170"/>
      <c r="AA147" s="175"/>
      <c r="AT147" s="176" t="s">
        <v>166</v>
      </c>
      <c r="AU147" s="176" t="s">
        <v>117</v>
      </c>
      <c r="AV147" s="10" t="s">
        <v>117</v>
      </c>
      <c r="AW147" s="10" t="s">
        <v>35</v>
      </c>
      <c r="AX147" s="10" t="s">
        <v>78</v>
      </c>
      <c r="AY147" s="176" t="s">
        <v>158</v>
      </c>
    </row>
    <row r="148" spans="2:65" s="11" customFormat="1" ht="14.4" customHeight="1">
      <c r="B148" s="177"/>
      <c r="C148" s="178"/>
      <c r="D148" s="178"/>
      <c r="E148" s="179" t="s">
        <v>5</v>
      </c>
      <c r="F148" s="248" t="s">
        <v>167</v>
      </c>
      <c r="G148" s="249"/>
      <c r="H148" s="249"/>
      <c r="I148" s="249"/>
      <c r="J148" s="178"/>
      <c r="K148" s="180">
        <v>99.9</v>
      </c>
      <c r="L148" s="178"/>
      <c r="M148" s="178"/>
      <c r="N148" s="178"/>
      <c r="O148" s="178"/>
      <c r="P148" s="178"/>
      <c r="Q148" s="178"/>
      <c r="R148" s="181"/>
      <c r="T148" s="182"/>
      <c r="U148" s="178"/>
      <c r="V148" s="178"/>
      <c r="W148" s="178"/>
      <c r="X148" s="178"/>
      <c r="Y148" s="178"/>
      <c r="Z148" s="178"/>
      <c r="AA148" s="183"/>
      <c r="AT148" s="184" t="s">
        <v>166</v>
      </c>
      <c r="AU148" s="184" t="s">
        <v>117</v>
      </c>
      <c r="AV148" s="11" t="s">
        <v>163</v>
      </c>
      <c r="AW148" s="11" t="s">
        <v>35</v>
      </c>
      <c r="AX148" s="11" t="s">
        <v>86</v>
      </c>
      <c r="AY148" s="184" t="s">
        <v>158</v>
      </c>
    </row>
    <row r="149" spans="2:65" s="1" customFormat="1" ht="22.8" customHeight="1">
      <c r="B149" s="133"/>
      <c r="C149" s="162" t="s">
        <v>199</v>
      </c>
      <c r="D149" s="162" t="s">
        <v>159</v>
      </c>
      <c r="E149" s="163" t="s">
        <v>200</v>
      </c>
      <c r="F149" s="254" t="s">
        <v>201</v>
      </c>
      <c r="G149" s="254"/>
      <c r="H149" s="254"/>
      <c r="I149" s="254"/>
      <c r="J149" s="164" t="s">
        <v>177</v>
      </c>
      <c r="K149" s="165">
        <v>99.9</v>
      </c>
      <c r="L149" s="255">
        <v>0</v>
      </c>
      <c r="M149" s="255"/>
      <c r="N149" s="253">
        <f>ROUND(L149*K149,2)</f>
        <v>0</v>
      </c>
      <c r="O149" s="253"/>
      <c r="P149" s="253"/>
      <c r="Q149" s="253"/>
      <c r="R149" s="136"/>
      <c r="T149" s="166" t="s">
        <v>5</v>
      </c>
      <c r="U149" s="45" t="s">
        <v>43</v>
      </c>
      <c r="V149" s="37"/>
      <c r="W149" s="167">
        <f>V149*K149</f>
        <v>0</v>
      </c>
      <c r="X149" s="167">
        <v>0</v>
      </c>
      <c r="Y149" s="167">
        <f>X149*K149</f>
        <v>0</v>
      </c>
      <c r="Z149" s="167">
        <v>0</v>
      </c>
      <c r="AA149" s="168">
        <f>Z149*K149</f>
        <v>0</v>
      </c>
      <c r="AR149" s="20" t="s">
        <v>163</v>
      </c>
      <c r="AT149" s="20" t="s">
        <v>159</v>
      </c>
      <c r="AU149" s="20" t="s">
        <v>117</v>
      </c>
      <c r="AY149" s="20" t="s">
        <v>158</v>
      </c>
      <c r="BE149" s="107">
        <f>IF(U149="základní",N149,0)</f>
        <v>0</v>
      </c>
      <c r="BF149" s="107">
        <f>IF(U149="snížená",N149,0)</f>
        <v>0</v>
      </c>
      <c r="BG149" s="107">
        <f>IF(U149="zákl. přenesená",N149,0)</f>
        <v>0</v>
      </c>
      <c r="BH149" s="107">
        <f>IF(U149="sníž. přenesená",N149,0)</f>
        <v>0</v>
      </c>
      <c r="BI149" s="107">
        <f>IF(U149="nulová",N149,0)</f>
        <v>0</v>
      </c>
      <c r="BJ149" s="20" t="s">
        <v>86</v>
      </c>
      <c r="BK149" s="107">
        <f>ROUND(L149*K149,2)</f>
        <v>0</v>
      </c>
      <c r="BL149" s="20" t="s">
        <v>163</v>
      </c>
      <c r="BM149" s="20" t="s">
        <v>202</v>
      </c>
    </row>
    <row r="150" spans="2:65" s="10" customFormat="1" ht="14.4" customHeight="1">
      <c r="B150" s="169"/>
      <c r="C150" s="170"/>
      <c r="D150" s="170"/>
      <c r="E150" s="171" t="s">
        <v>5</v>
      </c>
      <c r="F150" s="246" t="s">
        <v>193</v>
      </c>
      <c r="G150" s="247"/>
      <c r="H150" s="247"/>
      <c r="I150" s="247"/>
      <c r="J150" s="170"/>
      <c r="K150" s="172">
        <v>99.9</v>
      </c>
      <c r="L150" s="170"/>
      <c r="M150" s="170"/>
      <c r="N150" s="170"/>
      <c r="O150" s="170"/>
      <c r="P150" s="170"/>
      <c r="Q150" s="170"/>
      <c r="R150" s="173"/>
      <c r="T150" s="174"/>
      <c r="U150" s="170"/>
      <c r="V150" s="170"/>
      <c r="W150" s="170"/>
      <c r="X150" s="170"/>
      <c r="Y150" s="170"/>
      <c r="Z150" s="170"/>
      <c r="AA150" s="175"/>
      <c r="AT150" s="176" t="s">
        <v>166</v>
      </c>
      <c r="AU150" s="176" t="s">
        <v>117</v>
      </c>
      <c r="AV150" s="10" t="s">
        <v>117</v>
      </c>
      <c r="AW150" s="10" t="s">
        <v>35</v>
      </c>
      <c r="AX150" s="10" t="s">
        <v>78</v>
      </c>
      <c r="AY150" s="176" t="s">
        <v>158</v>
      </c>
    </row>
    <row r="151" spans="2:65" s="11" customFormat="1" ht="14.4" customHeight="1">
      <c r="B151" s="177"/>
      <c r="C151" s="178"/>
      <c r="D151" s="178"/>
      <c r="E151" s="179" t="s">
        <v>5</v>
      </c>
      <c r="F151" s="248" t="s">
        <v>167</v>
      </c>
      <c r="G151" s="249"/>
      <c r="H151" s="249"/>
      <c r="I151" s="249"/>
      <c r="J151" s="178"/>
      <c r="K151" s="180">
        <v>99.9</v>
      </c>
      <c r="L151" s="178"/>
      <c r="M151" s="178"/>
      <c r="N151" s="178"/>
      <c r="O151" s="178"/>
      <c r="P151" s="178"/>
      <c r="Q151" s="178"/>
      <c r="R151" s="181"/>
      <c r="T151" s="182"/>
      <c r="U151" s="178"/>
      <c r="V151" s="178"/>
      <c r="W151" s="178"/>
      <c r="X151" s="178"/>
      <c r="Y151" s="178"/>
      <c r="Z151" s="178"/>
      <c r="AA151" s="183"/>
      <c r="AT151" s="184" t="s">
        <v>166</v>
      </c>
      <c r="AU151" s="184" t="s">
        <v>117</v>
      </c>
      <c r="AV151" s="11" t="s">
        <v>163</v>
      </c>
      <c r="AW151" s="11" t="s">
        <v>35</v>
      </c>
      <c r="AX151" s="11" t="s">
        <v>86</v>
      </c>
      <c r="AY151" s="184" t="s">
        <v>158</v>
      </c>
    </row>
    <row r="152" spans="2:65" s="1" customFormat="1" ht="22.8" customHeight="1">
      <c r="B152" s="133"/>
      <c r="C152" s="162" t="s">
        <v>203</v>
      </c>
      <c r="D152" s="162" t="s">
        <v>159</v>
      </c>
      <c r="E152" s="163" t="s">
        <v>204</v>
      </c>
      <c r="F152" s="254" t="s">
        <v>205</v>
      </c>
      <c r="G152" s="254"/>
      <c r="H152" s="254"/>
      <c r="I152" s="254"/>
      <c r="J152" s="164" t="s">
        <v>177</v>
      </c>
      <c r="K152" s="165">
        <v>6.6</v>
      </c>
      <c r="L152" s="255">
        <v>0</v>
      </c>
      <c r="M152" s="255"/>
      <c r="N152" s="253">
        <f>ROUND(L152*K152,2)</f>
        <v>0</v>
      </c>
      <c r="O152" s="253"/>
      <c r="P152" s="253"/>
      <c r="Q152" s="253"/>
      <c r="R152" s="136"/>
      <c r="T152" s="166" t="s">
        <v>5</v>
      </c>
      <c r="U152" s="45" t="s">
        <v>43</v>
      </c>
      <c r="V152" s="37"/>
      <c r="W152" s="167">
        <f>V152*K152</f>
        <v>0</v>
      </c>
      <c r="X152" s="167">
        <v>0</v>
      </c>
      <c r="Y152" s="167">
        <f>X152*K152</f>
        <v>0</v>
      </c>
      <c r="Z152" s="167">
        <v>0</v>
      </c>
      <c r="AA152" s="168">
        <f>Z152*K152</f>
        <v>0</v>
      </c>
      <c r="AR152" s="20" t="s">
        <v>163</v>
      </c>
      <c r="AT152" s="20" t="s">
        <v>159</v>
      </c>
      <c r="AU152" s="20" t="s">
        <v>117</v>
      </c>
      <c r="AY152" s="20" t="s">
        <v>158</v>
      </c>
      <c r="BE152" s="107">
        <f>IF(U152="základní",N152,0)</f>
        <v>0</v>
      </c>
      <c r="BF152" s="107">
        <f>IF(U152="snížená",N152,0)</f>
        <v>0</v>
      </c>
      <c r="BG152" s="107">
        <f>IF(U152="zákl. přenesená",N152,0)</f>
        <v>0</v>
      </c>
      <c r="BH152" s="107">
        <f>IF(U152="sníž. přenesená",N152,0)</f>
        <v>0</v>
      </c>
      <c r="BI152" s="107">
        <f>IF(U152="nulová",N152,0)</f>
        <v>0</v>
      </c>
      <c r="BJ152" s="20" t="s">
        <v>86</v>
      </c>
      <c r="BK152" s="107">
        <f>ROUND(L152*K152,2)</f>
        <v>0</v>
      </c>
      <c r="BL152" s="20" t="s">
        <v>163</v>
      </c>
      <c r="BM152" s="20" t="s">
        <v>206</v>
      </c>
    </row>
    <row r="153" spans="2:65" s="10" customFormat="1" ht="14.4" customHeight="1">
      <c r="B153" s="169"/>
      <c r="C153" s="170"/>
      <c r="D153" s="170"/>
      <c r="E153" s="171" t="s">
        <v>5</v>
      </c>
      <c r="F153" s="246" t="s">
        <v>207</v>
      </c>
      <c r="G153" s="247"/>
      <c r="H153" s="247"/>
      <c r="I153" s="247"/>
      <c r="J153" s="170"/>
      <c r="K153" s="172">
        <v>2.2200000000000002</v>
      </c>
      <c r="L153" s="170"/>
      <c r="M153" s="170"/>
      <c r="N153" s="170"/>
      <c r="O153" s="170"/>
      <c r="P153" s="170"/>
      <c r="Q153" s="170"/>
      <c r="R153" s="173"/>
      <c r="T153" s="174"/>
      <c r="U153" s="170"/>
      <c r="V153" s="170"/>
      <c r="W153" s="170"/>
      <c r="X153" s="170"/>
      <c r="Y153" s="170"/>
      <c r="Z153" s="170"/>
      <c r="AA153" s="175"/>
      <c r="AT153" s="176" t="s">
        <v>166</v>
      </c>
      <c r="AU153" s="176" t="s">
        <v>117</v>
      </c>
      <c r="AV153" s="10" t="s">
        <v>117</v>
      </c>
      <c r="AW153" s="10" t="s">
        <v>35</v>
      </c>
      <c r="AX153" s="10" t="s">
        <v>78</v>
      </c>
      <c r="AY153" s="176" t="s">
        <v>158</v>
      </c>
    </row>
    <row r="154" spans="2:65" s="10" customFormat="1" ht="14.4" customHeight="1">
      <c r="B154" s="169"/>
      <c r="C154" s="170"/>
      <c r="D154" s="170"/>
      <c r="E154" s="171" t="s">
        <v>5</v>
      </c>
      <c r="F154" s="256" t="s">
        <v>207</v>
      </c>
      <c r="G154" s="257"/>
      <c r="H154" s="257"/>
      <c r="I154" s="257"/>
      <c r="J154" s="170"/>
      <c r="K154" s="172">
        <v>2.2200000000000002</v>
      </c>
      <c r="L154" s="170"/>
      <c r="M154" s="170"/>
      <c r="N154" s="170"/>
      <c r="O154" s="170"/>
      <c r="P154" s="170"/>
      <c r="Q154" s="170"/>
      <c r="R154" s="173"/>
      <c r="T154" s="174"/>
      <c r="U154" s="170"/>
      <c r="V154" s="170"/>
      <c r="W154" s="170"/>
      <c r="X154" s="170"/>
      <c r="Y154" s="170"/>
      <c r="Z154" s="170"/>
      <c r="AA154" s="175"/>
      <c r="AT154" s="176" t="s">
        <v>166</v>
      </c>
      <c r="AU154" s="176" t="s">
        <v>117</v>
      </c>
      <c r="AV154" s="10" t="s">
        <v>117</v>
      </c>
      <c r="AW154" s="10" t="s">
        <v>35</v>
      </c>
      <c r="AX154" s="10" t="s">
        <v>78</v>
      </c>
      <c r="AY154" s="176" t="s">
        <v>158</v>
      </c>
    </row>
    <row r="155" spans="2:65" s="10" customFormat="1" ht="14.4" customHeight="1">
      <c r="B155" s="169"/>
      <c r="C155" s="170"/>
      <c r="D155" s="170"/>
      <c r="E155" s="171" t="s">
        <v>5</v>
      </c>
      <c r="F155" s="256" t="s">
        <v>208</v>
      </c>
      <c r="G155" s="257"/>
      <c r="H155" s="257"/>
      <c r="I155" s="257"/>
      <c r="J155" s="170"/>
      <c r="K155" s="172">
        <v>1.08</v>
      </c>
      <c r="L155" s="170"/>
      <c r="M155" s="170"/>
      <c r="N155" s="170"/>
      <c r="O155" s="170"/>
      <c r="P155" s="170"/>
      <c r="Q155" s="170"/>
      <c r="R155" s="173"/>
      <c r="T155" s="174"/>
      <c r="U155" s="170"/>
      <c r="V155" s="170"/>
      <c r="W155" s="170"/>
      <c r="X155" s="170"/>
      <c r="Y155" s="170"/>
      <c r="Z155" s="170"/>
      <c r="AA155" s="175"/>
      <c r="AT155" s="176" t="s">
        <v>166</v>
      </c>
      <c r="AU155" s="176" t="s">
        <v>117</v>
      </c>
      <c r="AV155" s="10" t="s">
        <v>117</v>
      </c>
      <c r="AW155" s="10" t="s">
        <v>35</v>
      </c>
      <c r="AX155" s="10" t="s">
        <v>78</v>
      </c>
      <c r="AY155" s="176" t="s">
        <v>158</v>
      </c>
    </row>
    <row r="156" spans="2:65" s="10" customFormat="1" ht="14.4" customHeight="1">
      <c r="B156" s="169"/>
      <c r="C156" s="170"/>
      <c r="D156" s="170"/>
      <c r="E156" s="171" t="s">
        <v>5</v>
      </c>
      <c r="F156" s="256" t="s">
        <v>208</v>
      </c>
      <c r="G156" s="257"/>
      <c r="H156" s="257"/>
      <c r="I156" s="257"/>
      <c r="J156" s="170"/>
      <c r="K156" s="172">
        <v>1.08</v>
      </c>
      <c r="L156" s="170"/>
      <c r="M156" s="170"/>
      <c r="N156" s="170"/>
      <c r="O156" s="170"/>
      <c r="P156" s="170"/>
      <c r="Q156" s="170"/>
      <c r="R156" s="173"/>
      <c r="T156" s="174"/>
      <c r="U156" s="170"/>
      <c r="V156" s="170"/>
      <c r="W156" s="170"/>
      <c r="X156" s="170"/>
      <c r="Y156" s="170"/>
      <c r="Z156" s="170"/>
      <c r="AA156" s="175"/>
      <c r="AT156" s="176" t="s">
        <v>166</v>
      </c>
      <c r="AU156" s="176" t="s">
        <v>117</v>
      </c>
      <c r="AV156" s="10" t="s">
        <v>117</v>
      </c>
      <c r="AW156" s="10" t="s">
        <v>35</v>
      </c>
      <c r="AX156" s="10" t="s">
        <v>78</v>
      </c>
      <c r="AY156" s="176" t="s">
        <v>158</v>
      </c>
    </row>
    <row r="157" spans="2:65" s="11" customFormat="1" ht="14.4" customHeight="1">
      <c r="B157" s="177"/>
      <c r="C157" s="178"/>
      <c r="D157" s="178"/>
      <c r="E157" s="179" t="s">
        <v>5</v>
      </c>
      <c r="F157" s="248" t="s">
        <v>167</v>
      </c>
      <c r="G157" s="249"/>
      <c r="H157" s="249"/>
      <c r="I157" s="249"/>
      <c r="J157" s="178"/>
      <c r="K157" s="180">
        <v>6.6</v>
      </c>
      <c r="L157" s="178"/>
      <c r="M157" s="178"/>
      <c r="N157" s="178"/>
      <c r="O157" s="178"/>
      <c r="P157" s="178"/>
      <c r="Q157" s="178"/>
      <c r="R157" s="181"/>
      <c r="T157" s="182"/>
      <c r="U157" s="178"/>
      <c r="V157" s="178"/>
      <c r="W157" s="178"/>
      <c r="X157" s="178"/>
      <c r="Y157" s="178"/>
      <c r="Z157" s="178"/>
      <c r="AA157" s="183"/>
      <c r="AT157" s="184" t="s">
        <v>166</v>
      </c>
      <c r="AU157" s="184" t="s">
        <v>117</v>
      </c>
      <c r="AV157" s="11" t="s">
        <v>163</v>
      </c>
      <c r="AW157" s="11" t="s">
        <v>35</v>
      </c>
      <c r="AX157" s="11" t="s">
        <v>86</v>
      </c>
      <c r="AY157" s="184" t="s">
        <v>158</v>
      </c>
    </row>
    <row r="158" spans="2:65" s="1" customFormat="1" ht="22.8" customHeight="1">
      <c r="B158" s="133"/>
      <c r="C158" s="162" t="s">
        <v>209</v>
      </c>
      <c r="D158" s="162" t="s">
        <v>159</v>
      </c>
      <c r="E158" s="163" t="s">
        <v>210</v>
      </c>
      <c r="F158" s="254" t="s">
        <v>211</v>
      </c>
      <c r="G158" s="254"/>
      <c r="H158" s="254"/>
      <c r="I158" s="254"/>
      <c r="J158" s="164" t="s">
        <v>177</v>
      </c>
      <c r="K158" s="165">
        <v>6.6</v>
      </c>
      <c r="L158" s="255">
        <v>0</v>
      </c>
      <c r="M158" s="255"/>
      <c r="N158" s="253">
        <f>ROUND(L158*K158,2)</f>
        <v>0</v>
      </c>
      <c r="O158" s="253"/>
      <c r="P158" s="253"/>
      <c r="Q158" s="253"/>
      <c r="R158" s="136"/>
      <c r="T158" s="166" t="s">
        <v>5</v>
      </c>
      <c r="U158" s="45" t="s">
        <v>43</v>
      </c>
      <c r="V158" s="37"/>
      <c r="W158" s="167">
        <f>V158*K158</f>
        <v>0</v>
      </c>
      <c r="X158" s="167">
        <v>0</v>
      </c>
      <c r="Y158" s="167">
        <f>X158*K158</f>
        <v>0</v>
      </c>
      <c r="Z158" s="167">
        <v>0</v>
      </c>
      <c r="AA158" s="168">
        <f>Z158*K158</f>
        <v>0</v>
      </c>
      <c r="AR158" s="20" t="s">
        <v>163</v>
      </c>
      <c r="AT158" s="20" t="s">
        <v>159</v>
      </c>
      <c r="AU158" s="20" t="s">
        <v>117</v>
      </c>
      <c r="AY158" s="20" t="s">
        <v>158</v>
      </c>
      <c r="BE158" s="107">
        <f>IF(U158="základní",N158,0)</f>
        <v>0</v>
      </c>
      <c r="BF158" s="107">
        <f>IF(U158="snížená",N158,0)</f>
        <v>0</v>
      </c>
      <c r="BG158" s="107">
        <f>IF(U158="zákl. přenesená",N158,0)</f>
        <v>0</v>
      </c>
      <c r="BH158" s="107">
        <f>IF(U158="sníž. přenesená",N158,0)</f>
        <v>0</v>
      </c>
      <c r="BI158" s="107">
        <f>IF(U158="nulová",N158,0)</f>
        <v>0</v>
      </c>
      <c r="BJ158" s="20" t="s">
        <v>86</v>
      </c>
      <c r="BK158" s="107">
        <f>ROUND(L158*K158,2)</f>
        <v>0</v>
      </c>
      <c r="BL158" s="20" t="s">
        <v>163</v>
      </c>
      <c r="BM158" s="20" t="s">
        <v>212</v>
      </c>
    </row>
    <row r="159" spans="2:65" s="10" customFormat="1" ht="14.4" customHeight="1">
      <c r="B159" s="169"/>
      <c r="C159" s="170"/>
      <c r="D159" s="170"/>
      <c r="E159" s="171" t="s">
        <v>5</v>
      </c>
      <c r="F159" s="246" t="s">
        <v>213</v>
      </c>
      <c r="G159" s="247"/>
      <c r="H159" s="247"/>
      <c r="I159" s="247"/>
      <c r="J159" s="170"/>
      <c r="K159" s="172">
        <v>6.6</v>
      </c>
      <c r="L159" s="170"/>
      <c r="M159" s="170"/>
      <c r="N159" s="170"/>
      <c r="O159" s="170"/>
      <c r="P159" s="170"/>
      <c r="Q159" s="170"/>
      <c r="R159" s="173"/>
      <c r="T159" s="174"/>
      <c r="U159" s="170"/>
      <c r="V159" s="170"/>
      <c r="W159" s="170"/>
      <c r="X159" s="170"/>
      <c r="Y159" s="170"/>
      <c r="Z159" s="170"/>
      <c r="AA159" s="175"/>
      <c r="AT159" s="176" t="s">
        <v>166</v>
      </c>
      <c r="AU159" s="176" t="s">
        <v>117</v>
      </c>
      <c r="AV159" s="10" t="s">
        <v>117</v>
      </c>
      <c r="AW159" s="10" t="s">
        <v>35</v>
      </c>
      <c r="AX159" s="10" t="s">
        <v>78</v>
      </c>
      <c r="AY159" s="176" t="s">
        <v>158</v>
      </c>
    </row>
    <row r="160" spans="2:65" s="11" customFormat="1" ht="14.4" customHeight="1">
      <c r="B160" s="177"/>
      <c r="C160" s="178"/>
      <c r="D160" s="178"/>
      <c r="E160" s="179" t="s">
        <v>5</v>
      </c>
      <c r="F160" s="248" t="s">
        <v>167</v>
      </c>
      <c r="G160" s="249"/>
      <c r="H160" s="249"/>
      <c r="I160" s="249"/>
      <c r="J160" s="178"/>
      <c r="K160" s="180">
        <v>6.6</v>
      </c>
      <c r="L160" s="178"/>
      <c r="M160" s="178"/>
      <c r="N160" s="178"/>
      <c r="O160" s="178"/>
      <c r="P160" s="178"/>
      <c r="Q160" s="178"/>
      <c r="R160" s="181"/>
      <c r="T160" s="182"/>
      <c r="U160" s="178"/>
      <c r="V160" s="178"/>
      <c r="W160" s="178"/>
      <c r="X160" s="178"/>
      <c r="Y160" s="178"/>
      <c r="Z160" s="178"/>
      <c r="AA160" s="183"/>
      <c r="AT160" s="184" t="s">
        <v>166</v>
      </c>
      <c r="AU160" s="184" t="s">
        <v>117</v>
      </c>
      <c r="AV160" s="11" t="s">
        <v>163</v>
      </c>
      <c r="AW160" s="11" t="s">
        <v>35</v>
      </c>
      <c r="AX160" s="11" t="s">
        <v>86</v>
      </c>
      <c r="AY160" s="184" t="s">
        <v>158</v>
      </c>
    </row>
    <row r="161" spans="2:65" s="1" customFormat="1" ht="22.8" customHeight="1">
      <c r="B161" s="133"/>
      <c r="C161" s="162" t="s">
        <v>214</v>
      </c>
      <c r="D161" s="162" t="s">
        <v>159</v>
      </c>
      <c r="E161" s="163" t="s">
        <v>215</v>
      </c>
      <c r="F161" s="254" t="s">
        <v>216</v>
      </c>
      <c r="G161" s="254"/>
      <c r="H161" s="254"/>
      <c r="I161" s="254"/>
      <c r="J161" s="164" t="s">
        <v>177</v>
      </c>
      <c r="K161" s="165">
        <v>6.6</v>
      </c>
      <c r="L161" s="255">
        <v>0</v>
      </c>
      <c r="M161" s="255"/>
      <c r="N161" s="253">
        <f>ROUND(L161*K161,2)</f>
        <v>0</v>
      </c>
      <c r="O161" s="253"/>
      <c r="P161" s="253"/>
      <c r="Q161" s="253"/>
      <c r="R161" s="136"/>
      <c r="T161" s="166" t="s">
        <v>5</v>
      </c>
      <c r="U161" s="45" t="s">
        <v>43</v>
      </c>
      <c r="V161" s="37"/>
      <c r="W161" s="167">
        <f>V161*K161</f>
        <v>0</v>
      </c>
      <c r="X161" s="167">
        <v>0</v>
      </c>
      <c r="Y161" s="167">
        <f>X161*K161</f>
        <v>0</v>
      </c>
      <c r="Z161" s="167">
        <v>0</v>
      </c>
      <c r="AA161" s="168">
        <f>Z161*K161</f>
        <v>0</v>
      </c>
      <c r="AR161" s="20" t="s">
        <v>163</v>
      </c>
      <c r="AT161" s="20" t="s">
        <v>159</v>
      </c>
      <c r="AU161" s="20" t="s">
        <v>117</v>
      </c>
      <c r="AY161" s="20" t="s">
        <v>158</v>
      </c>
      <c r="BE161" s="107">
        <f>IF(U161="základní",N161,0)</f>
        <v>0</v>
      </c>
      <c r="BF161" s="107">
        <f>IF(U161="snížená",N161,0)</f>
        <v>0</v>
      </c>
      <c r="BG161" s="107">
        <f>IF(U161="zákl. přenesená",N161,0)</f>
        <v>0</v>
      </c>
      <c r="BH161" s="107">
        <f>IF(U161="sníž. přenesená",N161,0)</f>
        <v>0</v>
      </c>
      <c r="BI161" s="107">
        <f>IF(U161="nulová",N161,0)</f>
        <v>0</v>
      </c>
      <c r="BJ161" s="20" t="s">
        <v>86</v>
      </c>
      <c r="BK161" s="107">
        <f>ROUND(L161*K161,2)</f>
        <v>0</v>
      </c>
      <c r="BL161" s="20" t="s">
        <v>163</v>
      </c>
      <c r="BM161" s="20" t="s">
        <v>217</v>
      </c>
    </row>
    <row r="162" spans="2:65" s="10" customFormat="1" ht="14.4" customHeight="1">
      <c r="B162" s="169"/>
      <c r="C162" s="170"/>
      <c r="D162" s="170"/>
      <c r="E162" s="171" t="s">
        <v>5</v>
      </c>
      <c r="F162" s="246" t="s">
        <v>207</v>
      </c>
      <c r="G162" s="247"/>
      <c r="H162" s="247"/>
      <c r="I162" s="247"/>
      <c r="J162" s="170"/>
      <c r="K162" s="172">
        <v>2.2200000000000002</v>
      </c>
      <c r="L162" s="170"/>
      <c r="M162" s="170"/>
      <c r="N162" s="170"/>
      <c r="O162" s="170"/>
      <c r="P162" s="170"/>
      <c r="Q162" s="170"/>
      <c r="R162" s="173"/>
      <c r="T162" s="174"/>
      <c r="U162" s="170"/>
      <c r="V162" s="170"/>
      <c r="W162" s="170"/>
      <c r="X162" s="170"/>
      <c r="Y162" s="170"/>
      <c r="Z162" s="170"/>
      <c r="AA162" s="175"/>
      <c r="AT162" s="176" t="s">
        <v>166</v>
      </c>
      <c r="AU162" s="176" t="s">
        <v>117</v>
      </c>
      <c r="AV162" s="10" t="s">
        <v>117</v>
      </c>
      <c r="AW162" s="10" t="s">
        <v>35</v>
      </c>
      <c r="AX162" s="10" t="s">
        <v>78</v>
      </c>
      <c r="AY162" s="176" t="s">
        <v>158</v>
      </c>
    </row>
    <row r="163" spans="2:65" s="10" customFormat="1" ht="14.4" customHeight="1">
      <c r="B163" s="169"/>
      <c r="C163" s="170"/>
      <c r="D163" s="170"/>
      <c r="E163" s="171" t="s">
        <v>5</v>
      </c>
      <c r="F163" s="256" t="s">
        <v>207</v>
      </c>
      <c r="G163" s="257"/>
      <c r="H163" s="257"/>
      <c r="I163" s="257"/>
      <c r="J163" s="170"/>
      <c r="K163" s="172">
        <v>2.2200000000000002</v>
      </c>
      <c r="L163" s="170"/>
      <c r="M163" s="170"/>
      <c r="N163" s="170"/>
      <c r="O163" s="170"/>
      <c r="P163" s="170"/>
      <c r="Q163" s="170"/>
      <c r="R163" s="173"/>
      <c r="T163" s="174"/>
      <c r="U163" s="170"/>
      <c r="V163" s="170"/>
      <c r="W163" s="170"/>
      <c r="X163" s="170"/>
      <c r="Y163" s="170"/>
      <c r="Z163" s="170"/>
      <c r="AA163" s="175"/>
      <c r="AT163" s="176" t="s">
        <v>166</v>
      </c>
      <c r="AU163" s="176" t="s">
        <v>117</v>
      </c>
      <c r="AV163" s="10" t="s">
        <v>117</v>
      </c>
      <c r="AW163" s="10" t="s">
        <v>35</v>
      </c>
      <c r="AX163" s="10" t="s">
        <v>78</v>
      </c>
      <c r="AY163" s="176" t="s">
        <v>158</v>
      </c>
    </row>
    <row r="164" spans="2:65" s="10" customFormat="1" ht="14.4" customHeight="1">
      <c r="B164" s="169"/>
      <c r="C164" s="170"/>
      <c r="D164" s="170"/>
      <c r="E164" s="171" t="s">
        <v>5</v>
      </c>
      <c r="F164" s="256" t="s">
        <v>208</v>
      </c>
      <c r="G164" s="257"/>
      <c r="H164" s="257"/>
      <c r="I164" s="257"/>
      <c r="J164" s="170"/>
      <c r="K164" s="172">
        <v>1.08</v>
      </c>
      <c r="L164" s="170"/>
      <c r="M164" s="170"/>
      <c r="N164" s="170"/>
      <c r="O164" s="170"/>
      <c r="P164" s="170"/>
      <c r="Q164" s="170"/>
      <c r="R164" s="173"/>
      <c r="T164" s="174"/>
      <c r="U164" s="170"/>
      <c r="V164" s="170"/>
      <c r="W164" s="170"/>
      <c r="X164" s="170"/>
      <c r="Y164" s="170"/>
      <c r="Z164" s="170"/>
      <c r="AA164" s="175"/>
      <c r="AT164" s="176" t="s">
        <v>166</v>
      </c>
      <c r="AU164" s="176" t="s">
        <v>117</v>
      </c>
      <c r="AV164" s="10" t="s">
        <v>117</v>
      </c>
      <c r="AW164" s="10" t="s">
        <v>35</v>
      </c>
      <c r="AX164" s="10" t="s">
        <v>78</v>
      </c>
      <c r="AY164" s="176" t="s">
        <v>158</v>
      </c>
    </row>
    <row r="165" spans="2:65" s="10" customFormat="1" ht="14.4" customHeight="1">
      <c r="B165" s="169"/>
      <c r="C165" s="170"/>
      <c r="D165" s="170"/>
      <c r="E165" s="171" t="s">
        <v>5</v>
      </c>
      <c r="F165" s="256" t="s">
        <v>208</v>
      </c>
      <c r="G165" s="257"/>
      <c r="H165" s="257"/>
      <c r="I165" s="257"/>
      <c r="J165" s="170"/>
      <c r="K165" s="172">
        <v>1.08</v>
      </c>
      <c r="L165" s="170"/>
      <c r="M165" s="170"/>
      <c r="N165" s="170"/>
      <c r="O165" s="170"/>
      <c r="P165" s="170"/>
      <c r="Q165" s="170"/>
      <c r="R165" s="173"/>
      <c r="T165" s="174"/>
      <c r="U165" s="170"/>
      <c r="V165" s="170"/>
      <c r="W165" s="170"/>
      <c r="X165" s="170"/>
      <c r="Y165" s="170"/>
      <c r="Z165" s="170"/>
      <c r="AA165" s="175"/>
      <c r="AT165" s="176" t="s">
        <v>166</v>
      </c>
      <c r="AU165" s="176" t="s">
        <v>117</v>
      </c>
      <c r="AV165" s="10" t="s">
        <v>117</v>
      </c>
      <c r="AW165" s="10" t="s">
        <v>35</v>
      </c>
      <c r="AX165" s="10" t="s">
        <v>78</v>
      </c>
      <c r="AY165" s="176" t="s">
        <v>158</v>
      </c>
    </row>
    <row r="166" spans="2:65" s="11" customFormat="1" ht="14.4" customHeight="1">
      <c r="B166" s="177"/>
      <c r="C166" s="178"/>
      <c r="D166" s="178"/>
      <c r="E166" s="179" t="s">
        <v>5</v>
      </c>
      <c r="F166" s="248" t="s">
        <v>167</v>
      </c>
      <c r="G166" s="249"/>
      <c r="H166" s="249"/>
      <c r="I166" s="249"/>
      <c r="J166" s="178"/>
      <c r="K166" s="180">
        <v>6.6</v>
      </c>
      <c r="L166" s="178"/>
      <c r="M166" s="178"/>
      <c r="N166" s="178"/>
      <c r="O166" s="178"/>
      <c r="P166" s="178"/>
      <c r="Q166" s="178"/>
      <c r="R166" s="181"/>
      <c r="T166" s="182"/>
      <c r="U166" s="178"/>
      <c r="V166" s="178"/>
      <c r="W166" s="178"/>
      <c r="X166" s="178"/>
      <c r="Y166" s="178"/>
      <c r="Z166" s="178"/>
      <c r="AA166" s="183"/>
      <c r="AT166" s="184" t="s">
        <v>166</v>
      </c>
      <c r="AU166" s="184" t="s">
        <v>117</v>
      </c>
      <c r="AV166" s="11" t="s">
        <v>163</v>
      </c>
      <c r="AW166" s="11" t="s">
        <v>35</v>
      </c>
      <c r="AX166" s="11" t="s">
        <v>86</v>
      </c>
      <c r="AY166" s="184" t="s">
        <v>158</v>
      </c>
    </row>
    <row r="167" spans="2:65" s="1" customFormat="1" ht="22.8" customHeight="1">
      <c r="B167" s="133"/>
      <c r="C167" s="162" t="s">
        <v>218</v>
      </c>
      <c r="D167" s="162" t="s">
        <v>159</v>
      </c>
      <c r="E167" s="163" t="s">
        <v>219</v>
      </c>
      <c r="F167" s="254" t="s">
        <v>220</v>
      </c>
      <c r="G167" s="254"/>
      <c r="H167" s="254"/>
      <c r="I167" s="254"/>
      <c r="J167" s="164" t="s">
        <v>177</v>
      </c>
      <c r="K167" s="165">
        <v>6.6</v>
      </c>
      <c r="L167" s="255">
        <v>0</v>
      </c>
      <c r="M167" s="255"/>
      <c r="N167" s="253">
        <f>ROUND(L167*K167,2)</f>
        <v>0</v>
      </c>
      <c r="O167" s="253"/>
      <c r="P167" s="253"/>
      <c r="Q167" s="253"/>
      <c r="R167" s="136"/>
      <c r="T167" s="166" t="s">
        <v>5</v>
      </c>
      <c r="U167" s="45" t="s">
        <v>43</v>
      </c>
      <c r="V167" s="37"/>
      <c r="W167" s="167">
        <f>V167*K167</f>
        <v>0</v>
      </c>
      <c r="X167" s="167">
        <v>0</v>
      </c>
      <c r="Y167" s="167">
        <f>X167*K167</f>
        <v>0</v>
      </c>
      <c r="Z167" s="167">
        <v>0</v>
      </c>
      <c r="AA167" s="168">
        <f>Z167*K167</f>
        <v>0</v>
      </c>
      <c r="AR167" s="20" t="s">
        <v>163</v>
      </c>
      <c r="AT167" s="20" t="s">
        <v>159</v>
      </c>
      <c r="AU167" s="20" t="s">
        <v>117</v>
      </c>
      <c r="AY167" s="20" t="s">
        <v>158</v>
      </c>
      <c r="BE167" s="107">
        <f>IF(U167="základní",N167,0)</f>
        <v>0</v>
      </c>
      <c r="BF167" s="107">
        <f>IF(U167="snížená",N167,0)</f>
        <v>0</v>
      </c>
      <c r="BG167" s="107">
        <f>IF(U167="zákl. přenesená",N167,0)</f>
        <v>0</v>
      </c>
      <c r="BH167" s="107">
        <f>IF(U167="sníž. přenesená",N167,0)</f>
        <v>0</v>
      </c>
      <c r="BI167" s="107">
        <f>IF(U167="nulová",N167,0)</f>
        <v>0</v>
      </c>
      <c r="BJ167" s="20" t="s">
        <v>86</v>
      </c>
      <c r="BK167" s="107">
        <f>ROUND(L167*K167,2)</f>
        <v>0</v>
      </c>
      <c r="BL167" s="20" t="s">
        <v>163</v>
      </c>
      <c r="BM167" s="20" t="s">
        <v>221</v>
      </c>
    </row>
    <row r="168" spans="2:65" s="10" customFormat="1" ht="14.4" customHeight="1">
      <c r="B168" s="169"/>
      <c r="C168" s="170"/>
      <c r="D168" s="170"/>
      <c r="E168" s="171" t="s">
        <v>5</v>
      </c>
      <c r="F168" s="246" t="s">
        <v>213</v>
      </c>
      <c r="G168" s="247"/>
      <c r="H168" s="247"/>
      <c r="I168" s="247"/>
      <c r="J168" s="170"/>
      <c r="K168" s="172">
        <v>6.6</v>
      </c>
      <c r="L168" s="170"/>
      <c r="M168" s="170"/>
      <c r="N168" s="170"/>
      <c r="O168" s="170"/>
      <c r="P168" s="170"/>
      <c r="Q168" s="170"/>
      <c r="R168" s="173"/>
      <c r="T168" s="174"/>
      <c r="U168" s="170"/>
      <c r="V168" s="170"/>
      <c r="W168" s="170"/>
      <c r="X168" s="170"/>
      <c r="Y168" s="170"/>
      <c r="Z168" s="170"/>
      <c r="AA168" s="175"/>
      <c r="AT168" s="176" t="s">
        <v>166</v>
      </c>
      <c r="AU168" s="176" t="s">
        <v>117</v>
      </c>
      <c r="AV168" s="10" t="s">
        <v>117</v>
      </c>
      <c r="AW168" s="10" t="s">
        <v>35</v>
      </c>
      <c r="AX168" s="10" t="s">
        <v>78</v>
      </c>
      <c r="AY168" s="176" t="s">
        <v>158</v>
      </c>
    </row>
    <row r="169" spans="2:65" s="11" customFormat="1" ht="14.4" customHeight="1">
      <c r="B169" s="177"/>
      <c r="C169" s="178"/>
      <c r="D169" s="178"/>
      <c r="E169" s="179" t="s">
        <v>5</v>
      </c>
      <c r="F169" s="248" t="s">
        <v>167</v>
      </c>
      <c r="G169" s="249"/>
      <c r="H169" s="249"/>
      <c r="I169" s="249"/>
      <c r="J169" s="178"/>
      <c r="K169" s="180">
        <v>6.6</v>
      </c>
      <c r="L169" s="178"/>
      <c r="M169" s="178"/>
      <c r="N169" s="178"/>
      <c r="O169" s="178"/>
      <c r="P169" s="178"/>
      <c r="Q169" s="178"/>
      <c r="R169" s="181"/>
      <c r="T169" s="182"/>
      <c r="U169" s="178"/>
      <c r="V169" s="178"/>
      <c r="W169" s="178"/>
      <c r="X169" s="178"/>
      <c r="Y169" s="178"/>
      <c r="Z169" s="178"/>
      <c r="AA169" s="183"/>
      <c r="AT169" s="184" t="s">
        <v>166</v>
      </c>
      <c r="AU169" s="184" t="s">
        <v>117</v>
      </c>
      <c r="AV169" s="11" t="s">
        <v>163</v>
      </c>
      <c r="AW169" s="11" t="s">
        <v>35</v>
      </c>
      <c r="AX169" s="11" t="s">
        <v>86</v>
      </c>
      <c r="AY169" s="184" t="s">
        <v>158</v>
      </c>
    </row>
    <row r="170" spans="2:65" s="1" customFormat="1" ht="22.8" customHeight="1">
      <c r="B170" s="133"/>
      <c r="C170" s="162" t="s">
        <v>222</v>
      </c>
      <c r="D170" s="162" t="s">
        <v>159</v>
      </c>
      <c r="E170" s="163" t="s">
        <v>223</v>
      </c>
      <c r="F170" s="254" t="s">
        <v>224</v>
      </c>
      <c r="G170" s="254"/>
      <c r="H170" s="254"/>
      <c r="I170" s="254"/>
      <c r="J170" s="164" t="s">
        <v>177</v>
      </c>
      <c r="K170" s="165">
        <v>5.7</v>
      </c>
      <c r="L170" s="255">
        <v>0</v>
      </c>
      <c r="M170" s="255"/>
      <c r="N170" s="253">
        <f>ROUND(L170*K170,2)</f>
        <v>0</v>
      </c>
      <c r="O170" s="253"/>
      <c r="P170" s="253"/>
      <c r="Q170" s="253"/>
      <c r="R170" s="136"/>
      <c r="T170" s="166" t="s">
        <v>5</v>
      </c>
      <c r="U170" s="45" t="s">
        <v>43</v>
      </c>
      <c r="V170" s="37"/>
      <c r="W170" s="167">
        <f>V170*K170</f>
        <v>0</v>
      </c>
      <c r="X170" s="167">
        <v>0</v>
      </c>
      <c r="Y170" s="167">
        <f>X170*K170</f>
        <v>0</v>
      </c>
      <c r="Z170" s="167">
        <v>0</v>
      </c>
      <c r="AA170" s="168">
        <f>Z170*K170</f>
        <v>0</v>
      </c>
      <c r="AR170" s="20" t="s">
        <v>163</v>
      </c>
      <c r="AT170" s="20" t="s">
        <v>159</v>
      </c>
      <c r="AU170" s="20" t="s">
        <v>117</v>
      </c>
      <c r="AY170" s="20" t="s">
        <v>158</v>
      </c>
      <c r="BE170" s="107">
        <f>IF(U170="základní",N170,0)</f>
        <v>0</v>
      </c>
      <c r="BF170" s="107">
        <f>IF(U170="snížená",N170,0)</f>
        <v>0</v>
      </c>
      <c r="BG170" s="107">
        <f>IF(U170="zákl. přenesená",N170,0)</f>
        <v>0</v>
      </c>
      <c r="BH170" s="107">
        <f>IF(U170="sníž. přenesená",N170,0)</f>
        <v>0</v>
      </c>
      <c r="BI170" s="107">
        <f>IF(U170="nulová",N170,0)</f>
        <v>0</v>
      </c>
      <c r="BJ170" s="20" t="s">
        <v>86</v>
      </c>
      <c r="BK170" s="107">
        <f>ROUND(L170*K170,2)</f>
        <v>0</v>
      </c>
      <c r="BL170" s="20" t="s">
        <v>163</v>
      </c>
      <c r="BM170" s="20" t="s">
        <v>225</v>
      </c>
    </row>
    <row r="171" spans="2:65" s="10" customFormat="1" ht="14.4" customHeight="1">
      <c r="B171" s="169"/>
      <c r="C171" s="170"/>
      <c r="D171" s="170"/>
      <c r="E171" s="171" t="s">
        <v>5</v>
      </c>
      <c r="F171" s="246" t="s">
        <v>226</v>
      </c>
      <c r="G171" s="247"/>
      <c r="H171" s="247"/>
      <c r="I171" s="247"/>
      <c r="J171" s="170"/>
      <c r="K171" s="172">
        <v>5.7</v>
      </c>
      <c r="L171" s="170"/>
      <c r="M171" s="170"/>
      <c r="N171" s="170"/>
      <c r="O171" s="170"/>
      <c r="P171" s="170"/>
      <c r="Q171" s="170"/>
      <c r="R171" s="173"/>
      <c r="T171" s="174"/>
      <c r="U171" s="170"/>
      <c r="V171" s="170"/>
      <c r="W171" s="170"/>
      <c r="X171" s="170"/>
      <c r="Y171" s="170"/>
      <c r="Z171" s="170"/>
      <c r="AA171" s="175"/>
      <c r="AT171" s="176" t="s">
        <v>166</v>
      </c>
      <c r="AU171" s="176" t="s">
        <v>117</v>
      </c>
      <c r="AV171" s="10" t="s">
        <v>117</v>
      </c>
      <c r="AW171" s="10" t="s">
        <v>35</v>
      </c>
      <c r="AX171" s="10" t="s">
        <v>78</v>
      </c>
      <c r="AY171" s="176" t="s">
        <v>158</v>
      </c>
    </row>
    <row r="172" spans="2:65" s="11" customFormat="1" ht="14.4" customHeight="1">
      <c r="B172" s="177"/>
      <c r="C172" s="178"/>
      <c r="D172" s="178"/>
      <c r="E172" s="179" t="s">
        <v>5</v>
      </c>
      <c r="F172" s="248" t="s">
        <v>167</v>
      </c>
      <c r="G172" s="249"/>
      <c r="H172" s="249"/>
      <c r="I172" s="249"/>
      <c r="J172" s="178"/>
      <c r="K172" s="180">
        <v>5.7</v>
      </c>
      <c r="L172" s="178"/>
      <c r="M172" s="178"/>
      <c r="N172" s="178"/>
      <c r="O172" s="178"/>
      <c r="P172" s="178"/>
      <c r="Q172" s="178"/>
      <c r="R172" s="181"/>
      <c r="T172" s="182"/>
      <c r="U172" s="178"/>
      <c r="V172" s="178"/>
      <c r="W172" s="178"/>
      <c r="X172" s="178"/>
      <c r="Y172" s="178"/>
      <c r="Z172" s="178"/>
      <c r="AA172" s="183"/>
      <c r="AT172" s="184" t="s">
        <v>166</v>
      </c>
      <c r="AU172" s="184" t="s">
        <v>117</v>
      </c>
      <c r="AV172" s="11" t="s">
        <v>163</v>
      </c>
      <c r="AW172" s="11" t="s">
        <v>35</v>
      </c>
      <c r="AX172" s="11" t="s">
        <v>86</v>
      </c>
      <c r="AY172" s="184" t="s">
        <v>158</v>
      </c>
    </row>
    <row r="173" spans="2:65" s="1" customFormat="1" ht="22.8" customHeight="1">
      <c r="B173" s="133"/>
      <c r="C173" s="162" t="s">
        <v>11</v>
      </c>
      <c r="D173" s="162" t="s">
        <v>159</v>
      </c>
      <c r="E173" s="163" t="s">
        <v>227</v>
      </c>
      <c r="F173" s="254" t="s">
        <v>228</v>
      </c>
      <c r="G173" s="254"/>
      <c r="H173" s="254"/>
      <c r="I173" s="254"/>
      <c r="J173" s="164" t="s">
        <v>177</v>
      </c>
      <c r="K173" s="165">
        <v>5.7</v>
      </c>
      <c r="L173" s="255">
        <v>0</v>
      </c>
      <c r="M173" s="255"/>
      <c r="N173" s="253">
        <f>ROUND(L173*K173,2)</f>
        <v>0</v>
      </c>
      <c r="O173" s="253"/>
      <c r="P173" s="253"/>
      <c r="Q173" s="253"/>
      <c r="R173" s="136"/>
      <c r="T173" s="166" t="s">
        <v>5</v>
      </c>
      <c r="U173" s="45" t="s">
        <v>43</v>
      </c>
      <c r="V173" s="37"/>
      <c r="W173" s="167">
        <f>V173*K173</f>
        <v>0</v>
      </c>
      <c r="X173" s="167">
        <v>0</v>
      </c>
      <c r="Y173" s="167">
        <f>X173*K173</f>
        <v>0</v>
      </c>
      <c r="Z173" s="167">
        <v>0</v>
      </c>
      <c r="AA173" s="168">
        <f>Z173*K173</f>
        <v>0</v>
      </c>
      <c r="AR173" s="20" t="s">
        <v>163</v>
      </c>
      <c r="AT173" s="20" t="s">
        <v>159</v>
      </c>
      <c r="AU173" s="20" t="s">
        <v>117</v>
      </c>
      <c r="AY173" s="20" t="s">
        <v>158</v>
      </c>
      <c r="BE173" s="107">
        <f>IF(U173="základní",N173,0)</f>
        <v>0</v>
      </c>
      <c r="BF173" s="107">
        <f>IF(U173="snížená",N173,0)</f>
        <v>0</v>
      </c>
      <c r="BG173" s="107">
        <f>IF(U173="zákl. přenesená",N173,0)</f>
        <v>0</v>
      </c>
      <c r="BH173" s="107">
        <f>IF(U173="sníž. přenesená",N173,0)</f>
        <v>0</v>
      </c>
      <c r="BI173" s="107">
        <f>IF(U173="nulová",N173,0)</f>
        <v>0</v>
      </c>
      <c r="BJ173" s="20" t="s">
        <v>86</v>
      </c>
      <c r="BK173" s="107">
        <f>ROUND(L173*K173,2)</f>
        <v>0</v>
      </c>
      <c r="BL173" s="20" t="s">
        <v>163</v>
      </c>
      <c r="BM173" s="20" t="s">
        <v>229</v>
      </c>
    </row>
    <row r="174" spans="2:65" s="10" customFormat="1" ht="14.4" customHeight="1">
      <c r="B174" s="169"/>
      <c r="C174" s="170"/>
      <c r="D174" s="170"/>
      <c r="E174" s="171" t="s">
        <v>5</v>
      </c>
      <c r="F174" s="246" t="s">
        <v>230</v>
      </c>
      <c r="G174" s="247"/>
      <c r="H174" s="247"/>
      <c r="I174" s="247"/>
      <c r="J174" s="170"/>
      <c r="K174" s="172">
        <v>5.7</v>
      </c>
      <c r="L174" s="170"/>
      <c r="M174" s="170"/>
      <c r="N174" s="170"/>
      <c r="O174" s="170"/>
      <c r="P174" s="170"/>
      <c r="Q174" s="170"/>
      <c r="R174" s="173"/>
      <c r="T174" s="174"/>
      <c r="U174" s="170"/>
      <c r="V174" s="170"/>
      <c r="W174" s="170"/>
      <c r="X174" s="170"/>
      <c r="Y174" s="170"/>
      <c r="Z174" s="170"/>
      <c r="AA174" s="175"/>
      <c r="AT174" s="176" t="s">
        <v>166</v>
      </c>
      <c r="AU174" s="176" t="s">
        <v>117</v>
      </c>
      <c r="AV174" s="10" t="s">
        <v>117</v>
      </c>
      <c r="AW174" s="10" t="s">
        <v>35</v>
      </c>
      <c r="AX174" s="10" t="s">
        <v>78</v>
      </c>
      <c r="AY174" s="176" t="s">
        <v>158</v>
      </c>
    </row>
    <row r="175" spans="2:65" s="11" customFormat="1" ht="14.4" customHeight="1">
      <c r="B175" s="177"/>
      <c r="C175" s="178"/>
      <c r="D175" s="178"/>
      <c r="E175" s="179" t="s">
        <v>5</v>
      </c>
      <c r="F175" s="248" t="s">
        <v>167</v>
      </c>
      <c r="G175" s="249"/>
      <c r="H175" s="249"/>
      <c r="I175" s="249"/>
      <c r="J175" s="178"/>
      <c r="K175" s="180">
        <v>5.7</v>
      </c>
      <c r="L175" s="178"/>
      <c r="M175" s="178"/>
      <c r="N175" s="178"/>
      <c r="O175" s="178"/>
      <c r="P175" s="178"/>
      <c r="Q175" s="178"/>
      <c r="R175" s="181"/>
      <c r="T175" s="182"/>
      <c r="U175" s="178"/>
      <c r="V175" s="178"/>
      <c r="W175" s="178"/>
      <c r="X175" s="178"/>
      <c r="Y175" s="178"/>
      <c r="Z175" s="178"/>
      <c r="AA175" s="183"/>
      <c r="AT175" s="184" t="s">
        <v>166</v>
      </c>
      <c r="AU175" s="184" t="s">
        <v>117</v>
      </c>
      <c r="AV175" s="11" t="s">
        <v>163</v>
      </c>
      <c r="AW175" s="11" t="s">
        <v>35</v>
      </c>
      <c r="AX175" s="11" t="s">
        <v>86</v>
      </c>
      <c r="AY175" s="184" t="s">
        <v>158</v>
      </c>
    </row>
    <row r="176" spans="2:65" s="1" customFormat="1" ht="22.8" customHeight="1">
      <c r="B176" s="133"/>
      <c r="C176" s="162" t="s">
        <v>231</v>
      </c>
      <c r="D176" s="162" t="s">
        <v>159</v>
      </c>
      <c r="E176" s="163" t="s">
        <v>232</v>
      </c>
      <c r="F176" s="254" t="s">
        <v>233</v>
      </c>
      <c r="G176" s="254"/>
      <c r="H176" s="254"/>
      <c r="I176" s="254"/>
      <c r="J176" s="164" t="s">
        <v>177</v>
      </c>
      <c r="K176" s="165">
        <v>5.7</v>
      </c>
      <c r="L176" s="255">
        <v>0</v>
      </c>
      <c r="M176" s="255"/>
      <c r="N176" s="253">
        <f>ROUND(L176*K176,2)</f>
        <v>0</v>
      </c>
      <c r="O176" s="253"/>
      <c r="P176" s="253"/>
      <c r="Q176" s="253"/>
      <c r="R176" s="136"/>
      <c r="T176" s="166" t="s">
        <v>5</v>
      </c>
      <c r="U176" s="45" t="s">
        <v>43</v>
      </c>
      <c r="V176" s="37"/>
      <c r="W176" s="167">
        <f>V176*K176</f>
        <v>0</v>
      </c>
      <c r="X176" s="167">
        <v>0</v>
      </c>
      <c r="Y176" s="167">
        <f>X176*K176</f>
        <v>0</v>
      </c>
      <c r="Z176" s="167">
        <v>0</v>
      </c>
      <c r="AA176" s="168">
        <f>Z176*K176</f>
        <v>0</v>
      </c>
      <c r="AR176" s="20" t="s">
        <v>163</v>
      </c>
      <c r="AT176" s="20" t="s">
        <v>159</v>
      </c>
      <c r="AU176" s="20" t="s">
        <v>117</v>
      </c>
      <c r="AY176" s="20" t="s">
        <v>158</v>
      </c>
      <c r="BE176" s="107">
        <f>IF(U176="základní",N176,0)</f>
        <v>0</v>
      </c>
      <c r="BF176" s="107">
        <f>IF(U176="snížená",N176,0)</f>
        <v>0</v>
      </c>
      <c r="BG176" s="107">
        <f>IF(U176="zákl. přenesená",N176,0)</f>
        <v>0</v>
      </c>
      <c r="BH176" s="107">
        <f>IF(U176="sníž. přenesená",N176,0)</f>
        <v>0</v>
      </c>
      <c r="BI176" s="107">
        <f>IF(U176="nulová",N176,0)</f>
        <v>0</v>
      </c>
      <c r="BJ176" s="20" t="s">
        <v>86</v>
      </c>
      <c r="BK176" s="107">
        <f>ROUND(L176*K176,2)</f>
        <v>0</v>
      </c>
      <c r="BL176" s="20" t="s">
        <v>163</v>
      </c>
      <c r="BM176" s="20" t="s">
        <v>234</v>
      </c>
    </row>
    <row r="177" spans="2:65" s="10" customFormat="1" ht="14.4" customHeight="1">
      <c r="B177" s="169"/>
      <c r="C177" s="170"/>
      <c r="D177" s="170"/>
      <c r="E177" s="171" t="s">
        <v>5</v>
      </c>
      <c r="F177" s="246" t="s">
        <v>226</v>
      </c>
      <c r="G177" s="247"/>
      <c r="H177" s="247"/>
      <c r="I177" s="247"/>
      <c r="J177" s="170"/>
      <c r="K177" s="172">
        <v>5.7</v>
      </c>
      <c r="L177" s="170"/>
      <c r="M177" s="170"/>
      <c r="N177" s="170"/>
      <c r="O177" s="170"/>
      <c r="P177" s="170"/>
      <c r="Q177" s="170"/>
      <c r="R177" s="173"/>
      <c r="T177" s="174"/>
      <c r="U177" s="170"/>
      <c r="V177" s="170"/>
      <c r="W177" s="170"/>
      <c r="X177" s="170"/>
      <c r="Y177" s="170"/>
      <c r="Z177" s="170"/>
      <c r="AA177" s="175"/>
      <c r="AT177" s="176" t="s">
        <v>166</v>
      </c>
      <c r="AU177" s="176" t="s">
        <v>117</v>
      </c>
      <c r="AV177" s="10" t="s">
        <v>117</v>
      </c>
      <c r="AW177" s="10" t="s">
        <v>35</v>
      </c>
      <c r="AX177" s="10" t="s">
        <v>78</v>
      </c>
      <c r="AY177" s="176" t="s">
        <v>158</v>
      </c>
    </row>
    <row r="178" spans="2:65" s="11" customFormat="1" ht="14.4" customHeight="1">
      <c r="B178" s="177"/>
      <c r="C178" s="178"/>
      <c r="D178" s="178"/>
      <c r="E178" s="179" t="s">
        <v>5</v>
      </c>
      <c r="F178" s="248" t="s">
        <v>167</v>
      </c>
      <c r="G178" s="249"/>
      <c r="H178" s="249"/>
      <c r="I178" s="249"/>
      <c r="J178" s="178"/>
      <c r="K178" s="180">
        <v>5.7</v>
      </c>
      <c r="L178" s="178"/>
      <c r="M178" s="178"/>
      <c r="N178" s="178"/>
      <c r="O178" s="178"/>
      <c r="P178" s="178"/>
      <c r="Q178" s="178"/>
      <c r="R178" s="181"/>
      <c r="T178" s="182"/>
      <c r="U178" s="178"/>
      <c r="V178" s="178"/>
      <c r="W178" s="178"/>
      <c r="X178" s="178"/>
      <c r="Y178" s="178"/>
      <c r="Z178" s="178"/>
      <c r="AA178" s="183"/>
      <c r="AT178" s="184" t="s">
        <v>166</v>
      </c>
      <c r="AU178" s="184" t="s">
        <v>117</v>
      </c>
      <c r="AV178" s="11" t="s">
        <v>163</v>
      </c>
      <c r="AW178" s="11" t="s">
        <v>35</v>
      </c>
      <c r="AX178" s="11" t="s">
        <v>86</v>
      </c>
      <c r="AY178" s="184" t="s">
        <v>158</v>
      </c>
    </row>
    <row r="179" spans="2:65" s="1" customFormat="1" ht="22.8" customHeight="1">
      <c r="B179" s="133"/>
      <c r="C179" s="162" t="s">
        <v>235</v>
      </c>
      <c r="D179" s="162" t="s">
        <v>159</v>
      </c>
      <c r="E179" s="163" t="s">
        <v>236</v>
      </c>
      <c r="F179" s="254" t="s">
        <v>237</v>
      </c>
      <c r="G179" s="254"/>
      <c r="H179" s="254"/>
      <c r="I179" s="254"/>
      <c r="J179" s="164" t="s">
        <v>177</v>
      </c>
      <c r="K179" s="165">
        <v>5.7</v>
      </c>
      <c r="L179" s="255">
        <v>0</v>
      </c>
      <c r="M179" s="255"/>
      <c r="N179" s="253">
        <f>ROUND(L179*K179,2)</f>
        <v>0</v>
      </c>
      <c r="O179" s="253"/>
      <c r="P179" s="253"/>
      <c r="Q179" s="253"/>
      <c r="R179" s="136"/>
      <c r="T179" s="166" t="s">
        <v>5</v>
      </c>
      <c r="U179" s="45" t="s">
        <v>43</v>
      </c>
      <c r="V179" s="37"/>
      <c r="W179" s="167">
        <f>V179*K179</f>
        <v>0</v>
      </c>
      <c r="X179" s="167">
        <v>0</v>
      </c>
      <c r="Y179" s="167">
        <f>X179*K179</f>
        <v>0</v>
      </c>
      <c r="Z179" s="167">
        <v>0</v>
      </c>
      <c r="AA179" s="168">
        <f>Z179*K179</f>
        <v>0</v>
      </c>
      <c r="AR179" s="20" t="s">
        <v>163</v>
      </c>
      <c r="AT179" s="20" t="s">
        <v>159</v>
      </c>
      <c r="AU179" s="20" t="s">
        <v>117</v>
      </c>
      <c r="AY179" s="20" t="s">
        <v>158</v>
      </c>
      <c r="BE179" s="107">
        <f>IF(U179="základní",N179,0)</f>
        <v>0</v>
      </c>
      <c r="BF179" s="107">
        <f>IF(U179="snížená",N179,0)</f>
        <v>0</v>
      </c>
      <c r="BG179" s="107">
        <f>IF(U179="zákl. přenesená",N179,0)</f>
        <v>0</v>
      </c>
      <c r="BH179" s="107">
        <f>IF(U179="sníž. přenesená",N179,0)</f>
        <v>0</v>
      </c>
      <c r="BI179" s="107">
        <f>IF(U179="nulová",N179,0)</f>
        <v>0</v>
      </c>
      <c r="BJ179" s="20" t="s">
        <v>86</v>
      </c>
      <c r="BK179" s="107">
        <f>ROUND(L179*K179,2)</f>
        <v>0</v>
      </c>
      <c r="BL179" s="20" t="s">
        <v>163</v>
      </c>
      <c r="BM179" s="20" t="s">
        <v>238</v>
      </c>
    </row>
    <row r="180" spans="2:65" s="10" customFormat="1" ht="14.4" customHeight="1">
      <c r="B180" s="169"/>
      <c r="C180" s="170"/>
      <c r="D180" s="170"/>
      <c r="E180" s="171" t="s">
        <v>5</v>
      </c>
      <c r="F180" s="246" t="s">
        <v>230</v>
      </c>
      <c r="G180" s="247"/>
      <c r="H180" s="247"/>
      <c r="I180" s="247"/>
      <c r="J180" s="170"/>
      <c r="K180" s="172">
        <v>5.7</v>
      </c>
      <c r="L180" s="170"/>
      <c r="M180" s="170"/>
      <c r="N180" s="170"/>
      <c r="O180" s="170"/>
      <c r="P180" s="170"/>
      <c r="Q180" s="170"/>
      <c r="R180" s="173"/>
      <c r="T180" s="174"/>
      <c r="U180" s="170"/>
      <c r="V180" s="170"/>
      <c r="W180" s="170"/>
      <c r="X180" s="170"/>
      <c r="Y180" s="170"/>
      <c r="Z180" s="170"/>
      <c r="AA180" s="175"/>
      <c r="AT180" s="176" t="s">
        <v>166</v>
      </c>
      <c r="AU180" s="176" t="s">
        <v>117</v>
      </c>
      <c r="AV180" s="10" t="s">
        <v>117</v>
      </c>
      <c r="AW180" s="10" t="s">
        <v>35</v>
      </c>
      <c r="AX180" s="10" t="s">
        <v>78</v>
      </c>
      <c r="AY180" s="176" t="s">
        <v>158</v>
      </c>
    </row>
    <row r="181" spans="2:65" s="11" customFormat="1" ht="14.4" customHeight="1">
      <c r="B181" s="177"/>
      <c r="C181" s="178"/>
      <c r="D181" s="178"/>
      <c r="E181" s="179" t="s">
        <v>5</v>
      </c>
      <c r="F181" s="248" t="s">
        <v>167</v>
      </c>
      <c r="G181" s="249"/>
      <c r="H181" s="249"/>
      <c r="I181" s="249"/>
      <c r="J181" s="178"/>
      <c r="K181" s="180">
        <v>5.7</v>
      </c>
      <c r="L181" s="178"/>
      <c r="M181" s="178"/>
      <c r="N181" s="178"/>
      <c r="O181" s="178"/>
      <c r="P181" s="178"/>
      <c r="Q181" s="178"/>
      <c r="R181" s="181"/>
      <c r="T181" s="182"/>
      <c r="U181" s="178"/>
      <c r="V181" s="178"/>
      <c r="W181" s="178"/>
      <c r="X181" s="178"/>
      <c r="Y181" s="178"/>
      <c r="Z181" s="178"/>
      <c r="AA181" s="183"/>
      <c r="AT181" s="184" t="s">
        <v>166</v>
      </c>
      <c r="AU181" s="184" t="s">
        <v>117</v>
      </c>
      <c r="AV181" s="11" t="s">
        <v>163</v>
      </c>
      <c r="AW181" s="11" t="s">
        <v>35</v>
      </c>
      <c r="AX181" s="11" t="s">
        <v>86</v>
      </c>
      <c r="AY181" s="184" t="s">
        <v>158</v>
      </c>
    </row>
    <row r="182" spans="2:65" s="1" customFormat="1" ht="34.200000000000003" customHeight="1">
      <c r="B182" s="133"/>
      <c r="C182" s="162" t="s">
        <v>239</v>
      </c>
      <c r="D182" s="162" t="s">
        <v>159</v>
      </c>
      <c r="E182" s="163" t="s">
        <v>240</v>
      </c>
      <c r="F182" s="254" t="s">
        <v>241</v>
      </c>
      <c r="G182" s="254"/>
      <c r="H182" s="254"/>
      <c r="I182" s="254"/>
      <c r="J182" s="164" t="s">
        <v>177</v>
      </c>
      <c r="K182" s="165">
        <v>179.52</v>
      </c>
      <c r="L182" s="255">
        <v>0</v>
      </c>
      <c r="M182" s="255"/>
      <c r="N182" s="253">
        <f>ROUND(L182*K182,2)</f>
        <v>0</v>
      </c>
      <c r="O182" s="253"/>
      <c r="P182" s="253"/>
      <c r="Q182" s="253"/>
      <c r="R182" s="136"/>
      <c r="T182" s="166" t="s">
        <v>5</v>
      </c>
      <c r="U182" s="45" t="s">
        <v>43</v>
      </c>
      <c r="V182" s="37"/>
      <c r="W182" s="167">
        <f>V182*K182</f>
        <v>0</v>
      </c>
      <c r="X182" s="167">
        <v>0</v>
      </c>
      <c r="Y182" s="167">
        <f>X182*K182</f>
        <v>0</v>
      </c>
      <c r="Z182" s="167">
        <v>0</v>
      </c>
      <c r="AA182" s="168">
        <f>Z182*K182</f>
        <v>0</v>
      </c>
      <c r="AR182" s="20" t="s">
        <v>163</v>
      </c>
      <c r="AT182" s="20" t="s">
        <v>159</v>
      </c>
      <c r="AU182" s="20" t="s">
        <v>117</v>
      </c>
      <c r="AY182" s="20" t="s">
        <v>158</v>
      </c>
      <c r="BE182" s="107">
        <f>IF(U182="základní",N182,0)</f>
        <v>0</v>
      </c>
      <c r="BF182" s="107">
        <f>IF(U182="snížená",N182,0)</f>
        <v>0</v>
      </c>
      <c r="BG182" s="107">
        <f>IF(U182="zákl. přenesená",N182,0)</f>
        <v>0</v>
      </c>
      <c r="BH182" s="107">
        <f>IF(U182="sníž. přenesená",N182,0)</f>
        <v>0</v>
      </c>
      <c r="BI182" s="107">
        <f>IF(U182="nulová",N182,0)</f>
        <v>0</v>
      </c>
      <c r="BJ182" s="20" t="s">
        <v>86</v>
      </c>
      <c r="BK182" s="107">
        <f>ROUND(L182*K182,2)</f>
        <v>0</v>
      </c>
      <c r="BL182" s="20" t="s">
        <v>163</v>
      </c>
      <c r="BM182" s="20" t="s">
        <v>242</v>
      </c>
    </row>
    <row r="183" spans="2:65" s="10" customFormat="1" ht="14.4" customHeight="1">
      <c r="B183" s="169"/>
      <c r="C183" s="170"/>
      <c r="D183" s="170"/>
      <c r="E183" s="171" t="s">
        <v>5</v>
      </c>
      <c r="F183" s="246" t="s">
        <v>243</v>
      </c>
      <c r="G183" s="247"/>
      <c r="H183" s="247"/>
      <c r="I183" s="247"/>
      <c r="J183" s="170"/>
      <c r="K183" s="172">
        <v>159.84</v>
      </c>
      <c r="L183" s="170"/>
      <c r="M183" s="170"/>
      <c r="N183" s="170"/>
      <c r="O183" s="170"/>
      <c r="P183" s="170"/>
      <c r="Q183" s="170"/>
      <c r="R183" s="173"/>
      <c r="T183" s="174"/>
      <c r="U183" s="170"/>
      <c r="V183" s="170"/>
      <c r="W183" s="170"/>
      <c r="X183" s="170"/>
      <c r="Y183" s="170"/>
      <c r="Z183" s="170"/>
      <c r="AA183" s="175"/>
      <c r="AT183" s="176" t="s">
        <v>166</v>
      </c>
      <c r="AU183" s="176" t="s">
        <v>117</v>
      </c>
      <c r="AV183" s="10" t="s">
        <v>117</v>
      </c>
      <c r="AW183" s="10" t="s">
        <v>35</v>
      </c>
      <c r="AX183" s="10" t="s">
        <v>78</v>
      </c>
      <c r="AY183" s="176" t="s">
        <v>158</v>
      </c>
    </row>
    <row r="184" spans="2:65" s="10" customFormat="1" ht="14.4" customHeight="1">
      <c r="B184" s="169"/>
      <c r="C184" s="170"/>
      <c r="D184" s="170"/>
      <c r="E184" s="171" t="s">
        <v>5</v>
      </c>
      <c r="F184" s="256" t="s">
        <v>244</v>
      </c>
      <c r="G184" s="257"/>
      <c r="H184" s="257"/>
      <c r="I184" s="257"/>
      <c r="J184" s="170"/>
      <c r="K184" s="172">
        <v>10.56</v>
      </c>
      <c r="L184" s="170"/>
      <c r="M184" s="170"/>
      <c r="N184" s="170"/>
      <c r="O184" s="170"/>
      <c r="P184" s="170"/>
      <c r="Q184" s="170"/>
      <c r="R184" s="173"/>
      <c r="T184" s="174"/>
      <c r="U184" s="170"/>
      <c r="V184" s="170"/>
      <c r="W184" s="170"/>
      <c r="X184" s="170"/>
      <c r="Y184" s="170"/>
      <c r="Z184" s="170"/>
      <c r="AA184" s="175"/>
      <c r="AT184" s="176" t="s">
        <v>166</v>
      </c>
      <c r="AU184" s="176" t="s">
        <v>117</v>
      </c>
      <c r="AV184" s="10" t="s">
        <v>117</v>
      </c>
      <c r="AW184" s="10" t="s">
        <v>35</v>
      </c>
      <c r="AX184" s="10" t="s">
        <v>78</v>
      </c>
      <c r="AY184" s="176" t="s">
        <v>158</v>
      </c>
    </row>
    <row r="185" spans="2:65" s="10" customFormat="1" ht="14.4" customHeight="1">
      <c r="B185" s="169"/>
      <c r="C185" s="170"/>
      <c r="D185" s="170"/>
      <c r="E185" s="171" t="s">
        <v>5</v>
      </c>
      <c r="F185" s="256" t="s">
        <v>245</v>
      </c>
      <c r="G185" s="257"/>
      <c r="H185" s="257"/>
      <c r="I185" s="257"/>
      <c r="J185" s="170"/>
      <c r="K185" s="172">
        <v>9.1199999999999992</v>
      </c>
      <c r="L185" s="170"/>
      <c r="M185" s="170"/>
      <c r="N185" s="170"/>
      <c r="O185" s="170"/>
      <c r="P185" s="170"/>
      <c r="Q185" s="170"/>
      <c r="R185" s="173"/>
      <c r="T185" s="174"/>
      <c r="U185" s="170"/>
      <c r="V185" s="170"/>
      <c r="W185" s="170"/>
      <c r="X185" s="170"/>
      <c r="Y185" s="170"/>
      <c r="Z185" s="170"/>
      <c r="AA185" s="175"/>
      <c r="AT185" s="176" t="s">
        <v>166</v>
      </c>
      <c r="AU185" s="176" t="s">
        <v>117</v>
      </c>
      <c r="AV185" s="10" t="s">
        <v>117</v>
      </c>
      <c r="AW185" s="10" t="s">
        <v>35</v>
      </c>
      <c r="AX185" s="10" t="s">
        <v>78</v>
      </c>
      <c r="AY185" s="176" t="s">
        <v>158</v>
      </c>
    </row>
    <row r="186" spans="2:65" s="11" customFormat="1" ht="14.4" customHeight="1">
      <c r="B186" s="177"/>
      <c r="C186" s="178"/>
      <c r="D186" s="178"/>
      <c r="E186" s="179" t="s">
        <v>5</v>
      </c>
      <c r="F186" s="248" t="s">
        <v>167</v>
      </c>
      <c r="G186" s="249"/>
      <c r="H186" s="249"/>
      <c r="I186" s="249"/>
      <c r="J186" s="178"/>
      <c r="K186" s="180">
        <v>179.52</v>
      </c>
      <c r="L186" s="178"/>
      <c r="M186" s="178"/>
      <c r="N186" s="178"/>
      <c r="O186" s="178"/>
      <c r="P186" s="178"/>
      <c r="Q186" s="178"/>
      <c r="R186" s="181"/>
      <c r="T186" s="182"/>
      <c r="U186" s="178"/>
      <c r="V186" s="178"/>
      <c r="W186" s="178"/>
      <c r="X186" s="178"/>
      <c r="Y186" s="178"/>
      <c r="Z186" s="178"/>
      <c r="AA186" s="183"/>
      <c r="AT186" s="184" t="s">
        <v>166</v>
      </c>
      <c r="AU186" s="184" t="s">
        <v>117</v>
      </c>
      <c r="AV186" s="11" t="s">
        <v>163</v>
      </c>
      <c r="AW186" s="11" t="s">
        <v>35</v>
      </c>
      <c r="AX186" s="11" t="s">
        <v>86</v>
      </c>
      <c r="AY186" s="184" t="s">
        <v>158</v>
      </c>
    </row>
    <row r="187" spans="2:65" s="1" customFormat="1" ht="22.8" customHeight="1">
      <c r="B187" s="133"/>
      <c r="C187" s="162" t="s">
        <v>246</v>
      </c>
      <c r="D187" s="162" t="s">
        <v>159</v>
      </c>
      <c r="E187" s="163" t="s">
        <v>247</v>
      </c>
      <c r="F187" s="254" t="s">
        <v>248</v>
      </c>
      <c r="G187" s="254"/>
      <c r="H187" s="254"/>
      <c r="I187" s="254"/>
      <c r="J187" s="164" t="s">
        <v>177</v>
      </c>
      <c r="K187" s="165">
        <v>47.2</v>
      </c>
      <c r="L187" s="255">
        <v>0</v>
      </c>
      <c r="M187" s="255"/>
      <c r="N187" s="253">
        <f>ROUND(L187*K187,2)</f>
        <v>0</v>
      </c>
      <c r="O187" s="253"/>
      <c r="P187" s="253"/>
      <c r="Q187" s="253"/>
      <c r="R187" s="136"/>
      <c r="T187" s="166" t="s">
        <v>5</v>
      </c>
      <c r="U187" s="45" t="s">
        <v>43</v>
      </c>
      <c r="V187" s="37"/>
      <c r="W187" s="167">
        <f>V187*K187</f>
        <v>0</v>
      </c>
      <c r="X187" s="167">
        <v>0</v>
      </c>
      <c r="Y187" s="167">
        <f>X187*K187</f>
        <v>0</v>
      </c>
      <c r="Z187" s="167">
        <v>0</v>
      </c>
      <c r="AA187" s="168">
        <f>Z187*K187</f>
        <v>0</v>
      </c>
      <c r="AR187" s="20" t="s">
        <v>163</v>
      </c>
      <c r="AT187" s="20" t="s">
        <v>159</v>
      </c>
      <c r="AU187" s="20" t="s">
        <v>117</v>
      </c>
      <c r="AY187" s="20" t="s">
        <v>158</v>
      </c>
      <c r="BE187" s="107">
        <f>IF(U187="základní",N187,0)</f>
        <v>0</v>
      </c>
      <c r="BF187" s="107">
        <f>IF(U187="snížená",N187,0)</f>
        <v>0</v>
      </c>
      <c r="BG187" s="107">
        <f>IF(U187="zákl. přenesená",N187,0)</f>
        <v>0</v>
      </c>
      <c r="BH187" s="107">
        <f>IF(U187="sníž. přenesená",N187,0)</f>
        <v>0</v>
      </c>
      <c r="BI187" s="107">
        <f>IF(U187="nulová",N187,0)</f>
        <v>0</v>
      </c>
      <c r="BJ187" s="20" t="s">
        <v>86</v>
      </c>
      <c r="BK187" s="107">
        <f>ROUND(L187*K187,2)</f>
        <v>0</v>
      </c>
      <c r="BL187" s="20" t="s">
        <v>163</v>
      </c>
      <c r="BM187" s="20" t="s">
        <v>249</v>
      </c>
    </row>
    <row r="188" spans="2:65" s="10" customFormat="1" ht="14.4" customHeight="1">
      <c r="B188" s="169"/>
      <c r="C188" s="170"/>
      <c r="D188" s="170"/>
      <c r="E188" s="171" t="s">
        <v>5</v>
      </c>
      <c r="F188" s="246" t="s">
        <v>250</v>
      </c>
      <c r="G188" s="247"/>
      <c r="H188" s="247"/>
      <c r="I188" s="247"/>
      <c r="J188" s="170"/>
      <c r="K188" s="172">
        <v>47.2</v>
      </c>
      <c r="L188" s="170"/>
      <c r="M188" s="170"/>
      <c r="N188" s="170"/>
      <c r="O188" s="170"/>
      <c r="P188" s="170"/>
      <c r="Q188" s="170"/>
      <c r="R188" s="173"/>
      <c r="T188" s="174"/>
      <c r="U188" s="170"/>
      <c r="V188" s="170"/>
      <c r="W188" s="170"/>
      <c r="X188" s="170"/>
      <c r="Y188" s="170"/>
      <c r="Z188" s="170"/>
      <c r="AA188" s="175"/>
      <c r="AT188" s="176" t="s">
        <v>166</v>
      </c>
      <c r="AU188" s="176" t="s">
        <v>117</v>
      </c>
      <c r="AV188" s="10" t="s">
        <v>117</v>
      </c>
      <c r="AW188" s="10" t="s">
        <v>35</v>
      </c>
      <c r="AX188" s="10" t="s">
        <v>78</v>
      </c>
      <c r="AY188" s="176" t="s">
        <v>158</v>
      </c>
    </row>
    <row r="189" spans="2:65" s="11" customFormat="1" ht="14.4" customHeight="1">
      <c r="B189" s="177"/>
      <c r="C189" s="178"/>
      <c r="D189" s="178"/>
      <c r="E189" s="179" t="s">
        <v>5</v>
      </c>
      <c r="F189" s="248" t="s">
        <v>167</v>
      </c>
      <c r="G189" s="249"/>
      <c r="H189" s="249"/>
      <c r="I189" s="249"/>
      <c r="J189" s="178"/>
      <c r="K189" s="180">
        <v>47.2</v>
      </c>
      <c r="L189" s="178"/>
      <c r="M189" s="178"/>
      <c r="N189" s="178"/>
      <c r="O189" s="178"/>
      <c r="P189" s="178"/>
      <c r="Q189" s="178"/>
      <c r="R189" s="181"/>
      <c r="T189" s="182"/>
      <c r="U189" s="178"/>
      <c r="V189" s="178"/>
      <c r="W189" s="178"/>
      <c r="X189" s="178"/>
      <c r="Y189" s="178"/>
      <c r="Z189" s="178"/>
      <c r="AA189" s="183"/>
      <c r="AT189" s="184" t="s">
        <v>166</v>
      </c>
      <c r="AU189" s="184" t="s">
        <v>117</v>
      </c>
      <c r="AV189" s="11" t="s">
        <v>163</v>
      </c>
      <c r="AW189" s="11" t="s">
        <v>35</v>
      </c>
      <c r="AX189" s="11" t="s">
        <v>86</v>
      </c>
      <c r="AY189" s="184" t="s">
        <v>158</v>
      </c>
    </row>
    <row r="190" spans="2:65" s="1" customFormat="1" ht="22.8" customHeight="1">
      <c r="B190" s="133"/>
      <c r="C190" s="162" t="s">
        <v>251</v>
      </c>
      <c r="D190" s="162" t="s">
        <v>159</v>
      </c>
      <c r="E190" s="163" t="s">
        <v>247</v>
      </c>
      <c r="F190" s="254" t="s">
        <v>248</v>
      </c>
      <c r="G190" s="254"/>
      <c r="H190" s="254"/>
      <c r="I190" s="254"/>
      <c r="J190" s="164" t="s">
        <v>177</v>
      </c>
      <c r="K190" s="165">
        <v>44.88</v>
      </c>
      <c r="L190" s="255">
        <v>0</v>
      </c>
      <c r="M190" s="255"/>
      <c r="N190" s="253">
        <f>ROUND(L190*K190,2)</f>
        <v>0</v>
      </c>
      <c r="O190" s="253"/>
      <c r="P190" s="253"/>
      <c r="Q190" s="253"/>
      <c r="R190" s="136"/>
      <c r="T190" s="166" t="s">
        <v>5</v>
      </c>
      <c r="U190" s="45" t="s">
        <v>43</v>
      </c>
      <c r="V190" s="37"/>
      <c r="W190" s="167">
        <f>V190*K190</f>
        <v>0</v>
      </c>
      <c r="X190" s="167">
        <v>0</v>
      </c>
      <c r="Y190" s="167">
        <f>X190*K190</f>
        <v>0</v>
      </c>
      <c r="Z190" s="167">
        <v>0</v>
      </c>
      <c r="AA190" s="168">
        <f>Z190*K190</f>
        <v>0</v>
      </c>
      <c r="AR190" s="20" t="s">
        <v>163</v>
      </c>
      <c r="AT190" s="20" t="s">
        <v>159</v>
      </c>
      <c r="AU190" s="20" t="s">
        <v>117</v>
      </c>
      <c r="AY190" s="20" t="s">
        <v>158</v>
      </c>
      <c r="BE190" s="107">
        <f>IF(U190="základní",N190,0)</f>
        <v>0</v>
      </c>
      <c r="BF190" s="107">
        <f>IF(U190="snížená",N190,0)</f>
        <v>0</v>
      </c>
      <c r="BG190" s="107">
        <f>IF(U190="zákl. přenesená",N190,0)</f>
        <v>0</v>
      </c>
      <c r="BH190" s="107">
        <f>IF(U190="sníž. přenesená",N190,0)</f>
        <v>0</v>
      </c>
      <c r="BI190" s="107">
        <f>IF(U190="nulová",N190,0)</f>
        <v>0</v>
      </c>
      <c r="BJ190" s="20" t="s">
        <v>86</v>
      </c>
      <c r="BK190" s="107">
        <f>ROUND(L190*K190,2)</f>
        <v>0</v>
      </c>
      <c r="BL190" s="20" t="s">
        <v>163</v>
      </c>
      <c r="BM190" s="20" t="s">
        <v>252</v>
      </c>
    </row>
    <row r="191" spans="2:65" s="10" customFormat="1" ht="14.4" customHeight="1">
      <c r="B191" s="169"/>
      <c r="C191" s="170"/>
      <c r="D191" s="170"/>
      <c r="E191" s="171" t="s">
        <v>5</v>
      </c>
      <c r="F191" s="246" t="s">
        <v>253</v>
      </c>
      <c r="G191" s="247"/>
      <c r="H191" s="247"/>
      <c r="I191" s="247"/>
      <c r="J191" s="170"/>
      <c r="K191" s="172">
        <v>44.88</v>
      </c>
      <c r="L191" s="170"/>
      <c r="M191" s="170"/>
      <c r="N191" s="170"/>
      <c r="O191" s="170"/>
      <c r="P191" s="170"/>
      <c r="Q191" s="170"/>
      <c r="R191" s="173"/>
      <c r="T191" s="174"/>
      <c r="U191" s="170"/>
      <c r="V191" s="170"/>
      <c r="W191" s="170"/>
      <c r="X191" s="170"/>
      <c r="Y191" s="170"/>
      <c r="Z191" s="170"/>
      <c r="AA191" s="175"/>
      <c r="AT191" s="176" t="s">
        <v>166</v>
      </c>
      <c r="AU191" s="176" t="s">
        <v>117</v>
      </c>
      <c r="AV191" s="10" t="s">
        <v>117</v>
      </c>
      <c r="AW191" s="10" t="s">
        <v>35</v>
      </c>
      <c r="AX191" s="10" t="s">
        <v>78</v>
      </c>
      <c r="AY191" s="176" t="s">
        <v>158</v>
      </c>
    </row>
    <row r="192" spans="2:65" s="11" customFormat="1" ht="14.4" customHeight="1">
      <c r="B192" s="177"/>
      <c r="C192" s="178"/>
      <c r="D192" s="178"/>
      <c r="E192" s="179" t="s">
        <v>5</v>
      </c>
      <c r="F192" s="248" t="s">
        <v>167</v>
      </c>
      <c r="G192" s="249"/>
      <c r="H192" s="249"/>
      <c r="I192" s="249"/>
      <c r="J192" s="178"/>
      <c r="K192" s="180">
        <v>44.88</v>
      </c>
      <c r="L192" s="178"/>
      <c r="M192" s="178"/>
      <c r="N192" s="178"/>
      <c r="O192" s="178"/>
      <c r="P192" s="178"/>
      <c r="Q192" s="178"/>
      <c r="R192" s="181"/>
      <c r="T192" s="182"/>
      <c r="U192" s="178"/>
      <c r="V192" s="178"/>
      <c r="W192" s="178"/>
      <c r="X192" s="178"/>
      <c r="Y192" s="178"/>
      <c r="Z192" s="178"/>
      <c r="AA192" s="183"/>
      <c r="AT192" s="184" t="s">
        <v>166</v>
      </c>
      <c r="AU192" s="184" t="s">
        <v>117</v>
      </c>
      <c r="AV192" s="11" t="s">
        <v>163</v>
      </c>
      <c r="AW192" s="11" t="s">
        <v>35</v>
      </c>
      <c r="AX192" s="11" t="s">
        <v>86</v>
      </c>
      <c r="AY192" s="184" t="s">
        <v>158</v>
      </c>
    </row>
    <row r="193" spans="2:65" s="1" customFormat="1" ht="34.200000000000003" customHeight="1">
      <c r="B193" s="133"/>
      <c r="C193" s="162" t="s">
        <v>10</v>
      </c>
      <c r="D193" s="162" t="s">
        <v>159</v>
      </c>
      <c r="E193" s="163" t="s">
        <v>254</v>
      </c>
      <c r="F193" s="254" t="s">
        <v>255</v>
      </c>
      <c r="G193" s="254"/>
      <c r="H193" s="254"/>
      <c r="I193" s="254"/>
      <c r="J193" s="164" t="s">
        <v>177</v>
      </c>
      <c r="K193" s="165">
        <v>44.88</v>
      </c>
      <c r="L193" s="255">
        <v>0</v>
      </c>
      <c r="M193" s="255"/>
      <c r="N193" s="253">
        <f>ROUND(L193*K193,2)</f>
        <v>0</v>
      </c>
      <c r="O193" s="253"/>
      <c r="P193" s="253"/>
      <c r="Q193" s="253"/>
      <c r="R193" s="136"/>
      <c r="T193" s="166" t="s">
        <v>5</v>
      </c>
      <c r="U193" s="45" t="s">
        <v>43</v>
      </c>
      <c r="V193" s="37"/>
      <c r="W193" s="167">
        <f>V193*K193</f>
        <v>0</v>
      </c>
      <c r="X193" s="167">
        <v>0</v>
      </c>
      <c r="Y193" s="167">
        <f>X193*K193</f>
        <v>0</v>
      </c>
      <c r="Z193" s="167">
        <v>0</v>
      </c>
      <c r="AA193" s="168">
        <f>Z193*K193</f>
        <v>0</v>
      </c>
      <c r="AR193" s="20" t="s">
        <v>163</v>
      </c>
      <c r="AT193" s="20" t="s">
        <v>159</v>
      </c>
      <c r="AU193" s="20" t="s">
        <v>117</v>
      </c>
      <c r="AY193" s="20" t="s">
        <v>158</v>
      </c>
      <c r="BE193" s="107">
        <f>IF(U193="základní",N193,0)</f>
        <v>0</v>
      </c>
      <c r="BF193" s="107">
        <f>IF(U193="snížená",N193,0)</f>
        <v>0</v>
      </c>
      <c r="BG193" s="107">
        <f>IF(U193="zákl. přenesená",N193,0)</f>
        <v>0</v>
      </c>
      <c r="BH193" s="107">
        <f>IF(U193="sníž. přenesená",N193,0)</f>
        <v>0</v>
      </c>
      <c r="BI193" s="107">
        <f>IF(U193="nulová",N193,0)</f>
        <v>0</v>
      </c>
      <c r="BJ193" s="20" t="s">
        <v>86</v>
      </c>
      <c r="BK193" s="107">
        <f>ROUND(L193*K193,2)</f>
        <v>0</v>
      </c>
      <c r="BL193" s="20" t="s">
        <v>163</v>
      </c>
      <c r="BM193" s="20" t="s">
        <v>256</v>
      </c>
    </row>
    <row r="194" spans="2:65" s="10" customFormat="1" ht="14.4" customHeight="1">
      <c r="B194" s="169"/>
      <c r="C194" s="170"/>
      <c r="D194" s="170"/>
      <c r="E194" s="171" t="s">
        <v>5</v>
      </c>
      <c r="F194" s="246" t="s">
        <v>257</v>
      </c>
      <c r="G194" s="247"/>
      <c r="H194" s="247"/>
      <c r="I194" s="247"/>
      <c r="J194" s="170"/>
      <c r="K194" s="172">
        <v>39.96</v>
      </c>
      <c r="L194" s="170"/>
      <c r="M194" s="170"/>
      <c r="N194" s="170"/>
      <c r="O194" s="170"/>
      <c r="P194" s="170"/>
      <c r="Q194" s="170"/>
      <c r="R194" s="173"/>
      <c r="T194" s="174"/>
      <c r="U194" s="170"/>
      <c r="V194" s="170"/>
      <c r="W194" s="170"/>
      <c r="X194" s="170"/>
      <c r="Y194" s="170"/>
      <c r="Z194" s="170"/>
      <c r="AA194" s="175"/>
      <c r="AT194" s="176" t="s">
        <v>166</v>
      </c>
      <c r="AU194" s="176" t="s">
        <v>117</v>
      </c>
      <c r="AV194" s="10" t="s">
        <v>117</v>
      </c>
      <c r="AW194" s="10" t="s">
        <v>35</v>
      </c>
      <c r="AX194" s="10" t="s">
        <v>78</v>
      </c>
      <c r="AY194" s="176" t="s">
        <v>158</v>
      </c>
    </row>
    <row r="195" spans="2:65" s="10" customFormat="1" ht="14.4" customHeight="1">
      <c r="B195" s="169"/>
      <c r="C195" s="170"/>
      <c r="D195" s="170"/>
      <c r="E195" s="171" t="s">
        <v>5</v>
      </c>
      <c r="F195" s="256" t="s">
        <v>258</v>
      </c>
      <c r="G195" s="257"/>
      <c r="H195" s="257"/>
      <c r="I195" s="257"/>
      <c r="J195" s="170"/>
      <c r="K195" s="172">
        <v>2.64</v>
      </c>
      <c r="L195" s="170"/>
      <c r="M195" s="170"/>
      <c r="N195" s="170"/>
      <c r="O195" s="170"/>
      <c r="P195" s="170"/>
      <c r="Q195" s="170"/>
      <c r="R195" s="173"/>
      <c r="T195" s="174"/>
      <c r="U195" s="170"/>
      <c r="V195" s="170"/>
      <c r="W195" s="170"/>
      <c r="X195" s="170"/>
      <c r="Y195" s="170"/>
      <c r="Z195" s="170"/>
      <c r="AA195" s="175"/>
      <c r="AT195" s="176" t="s">
        <v>166</v>
      </c>
      <c r="AU195" s="176" t="s">
        <v>117</v>
      </c>
      <c r="AV195" s="10" t="s">
        <v>117</v>
      </c>
      <c r="AW195" s="10" t="s">
        <v>35</v>
      </c>
      <c r="AX195" s="10" t="s">
        <v>78</v>
      </c>
      <c r="AY195" s="176" t="s">
        <v>158</v>
      </c>
    </row>
    <row r="196" spans="2:65" s="10" customFormat="1" ht="14.4" customHeight="1">
      <c r="B196" s="169"/>
      <c r="C196" s="170"/>
      <c r="D196" s="170"/>
      <c r="E196" s="171" t="s">
        <v>5</v>
      </c>
      <c r="F196" s="256" t="s">
        <v>259</v>
      </c>
      <c r="G196" s="257"/>
      <c r="H196" s="257"/>
      <c r="I196" s="257"/>
      <c r="J196" s="170"/>
      <c r="K196" s="172">
        <v>2.2799999999999998</v>
      </c>
      <c r="L196" s="170"/>
      <c r="M196" s="170"/>
      <c r="N196" s="170"/>
      <c r="O196" s="170"/>
      <c r="P196" s="170"/>
      <c r="Q196" s="170"/>
      <c r="R196" s="173"/>
      <c r="T196" s="174"/>
      <c r="U196" s="170"/>
      <c r="V196" s="170"/>
      <c r="W196" s="170"/>
      <c r="X196" s="170"/>
      <c r="Y196" s="170"/>
      <c r="Z196" s="170"/>
      <c r="AA196" s="175"/>
      <c r="AT196" s="176" t="s">
        <v>166</v>
      </c>
      <c r="AU196" s="176" t="s">
        <v>117</v>
      </c>
      <c r="AV196" s="10" t="s">
        <v>117</v>
      </c>
      <c r="AW196" s="10" t="s">
        <v>35</v>
      </c>
      <c r="AX196" s="10" t="s">
        <v>78</v>
      </c>
      <c r="AY196" s="176" t="s">
        <v>158</v>
      </c>
    </row>
    <row r="197" spans="2:65" s="11" customFormat="1" ht="14.4" customHeight="1">
      <c r="B197" s="177"/>
      <c r="C197" s="178"/>
      <c r="D197" s="178"/>
      <c r="E197" s="179" t="s">
        <v>5</v>
      </c>
      <c r="F197" s="248" t="s">
        <v>167</v>
      </c>
      <c r="G197" s="249"/>
      <c r="H197" s="249"/>
      <c r="I197" s="249"/>
      <c r="J197" s="178"/>
      <c r="K197" s="180">
        <v>44.88</v>
      </c>
      <c r="L197" s="178"/>
      <c r="M197" s="178"/>
      <c r="N197" s="178"/>
      <c r="O197" s="178"/>
      <c r="P197" s="178"/>
      <c r="Q197" s="178"/>
      <c r="R197" s="181"/>
      <c r="T197" s="182"/>
      <c r="U197" s="178"/>
      <c r="V197" s="178"/>
      <c r="W197" s="178"/>
      <c r="X197" s="178"/>
      <c r="Y197" s="178"/>
      <c r="Z197" s="178"/>
      <c r="AA197" s="183"/>
      <c r="AT197" s="184" t="s">
        <v>166</v>
      </c>
      <c r="AU197" s="184" t="s">
        <v>117</v>
      </c>
      <c r="AV197" s="11" t="s">
        <v>163</v>
      </c>
      <c r="AW197" s="11" t="s">
        <v>35</v>
      </c>
      <c r="AX197" s="11" t="s">
        <v>86</v>
      </c>
      <c r="AY197" s="184" t="s">
        <v>158</v>
      </c>
    </row>
    <row r="198" spans="2:65" s="1" customFormat="1" ht="22.8" customHeight="1">
      <c r="B198" s="133"/>
      <c r="C198" s="162" t="s">
        <v>260</v>
      </c>
      <c r="D198" s="162" t="s">
        <v>159</v>
      </c>
      <c r="E198" s="163" t="s">
        <v>261</v>
      </c>
      <c r="F198" s="254" t="s">
        <v>262</v>
      </c>
      <c r="G198" s="254"/>
      <c r="H198" s="254"/>
      <c r="I198" s="254"/>
      <c r="J198" s="164" t="s">
        <v>177</v>
      </c>
      <c r="K198" s="165">
        <v>179.52</v>
      </c>
      <c r="L198" s="255">
        <v>0</v>
      </c>
      <c r="M198" s="255"/>
      <c r="N198" s="253">
        <f>ROUND(L198*K198,2)</f>
        <v>0</v>
      </c>
      <c r="O198" s="253"/>
      <c r="P198" s="253"/>
      <c r="Q198" s="253"/>
      <c r="R198" s="136"/>
      <c r="T198" s="166" t="s">
        <v>5</v>
      </c>
      <c r="U198" s="45" t="s">
        <v>43</v>
      </c>
      <c r="V198" s="37"/>
      <c r="W198" s="167">
        <f>V198*K198</f>
        <v>0</v>
      </c>
      <c r="X198" s="167">
        <v>0</v>
      </c>
      <c r="Y198" s="167">
        <f>X198*K198</f>
        <v>0</v>
      </c>
      <c r="Z198" s="167">
        <v>0</v>
      </c>
      <c r="AA198" s="168">
        <f>Z198*K198</f>
        <v>0</v>
      </c>
      <c r="AR198" s="20" t="s">
        <v>163</v>
      </c>
      <c r="AT198" s="20" t="s">
        <v>159</v>
      </c>
      <c r="AU198" s="20" t="s">
        <v>117</v>
      </c>
      <c r="AY198" s="20" t="s">
        <v>158</v>
      </c>
      <c r="BE198" s="107">
        <f>IF(U198="základní",N198,0)</f>
        <v>0</v>
      </c>
      <c r="BF198" s="107">
        <f>IF(U198="snížená",N198,0)</f>
        <v>0</v>
      </c>
      <c r="BG198" s="107">
        <f>IF(U198="zákl. přenesená",N198,0)</f>
        <v>0</v>
      </c>
      <c r="BH198" s="107">
        <f>IF(U198="sníž. přenesená",N198,0)</f>
        <v>0</v>
      </c>
      <c r="BI198" s="107">
        <f>IF(U198="nulová",N198,0)</f>
        <v>0</v>
      </c>
      <c r="BJ198" s="20" t="s">
        <v>86</v>
      </c>
      <c r="BK198" s="107">
        <f>ROUND(L198*K198,2)</f>
        <v>0</v>
      </c>
      <c r="BL198" s="20" t="s">
        <v>163</v>
      </c>
      <c r="BM198" s="20" t="s">
        <v>263</v>
      </c>
    </row>
    <row r="199" spans="2:65" s="10" customFormat="1" ht="14.4" customHeight="1">
      <c r="B199" s="169"/>
      <c r="C199" s="170"/>
      <c r="D199" s="170"/>
      <c r="E199" s="171" t="s">
        <v>5</v>
      </c>
      <c r="F199" s="246" t="s">
        <v>264</v>
      </c>
      <c r="G199" s="247"/>
      <c r="H199" s="247"/>
      <c r="I199" s="247"/>
      <c r="J199" s="170"/>
      <c r="K199" s="172">
        <v>179.52</v>
      </c>
      <c r="L199" s="170"/>
      <c r="M199" s="170"/>
      <c r="N199" s="170"/>
      <c r="O199" s="170"/>
      <c r="P199" s="170"/>
      <c r="Q199" s="170"/>
      <c r="R199" s="173"/>
      <c r="T199" s="174"/>
      <c r="U199" s="170"/>
      <c r="V199" s="170"/>
      <c r="W199" s="170"/>
      <c r="X199" s="170"/>
      <c r="Y199" s="170"/>
      <c r="Z199" s="170"/>
      <c r="AA199" s="175"/>
      <c r="AT199" s="176" t="s">
        <v>166</v>
      </c>
      <c r="AU199" s="176" t="s">
        <v>117</v>
      </c>
      <c r="AV199" s="10" t="s">
        <v>117</v>
      </c>
      <c r="AW199" s="10" t="s">
        <v>35</v>
      </c>
      <c r="AX199" s="10" t="s">
        <v>78</v>
      </c>
      <c r="AY199" s="176" t="s">
        <v>158</v>
      </c>
    </row>
    <row r="200" spans="2:65" s="11" customFormat="1" ht="14.4" customHeight="1">
      <c r="B200" s="177"/>
      <c r="C200" s="178"/>
      <c r="D200" s="178"/>
      <c r="E200" s="179" t="s">
        <v>5</v>
      </c>
      <c r="F200" s="248" t="s">
        <v>167</v>
      </c>
      <c r="G200" s="249"/>
      <c r="H200" s="249"/>
      <c r="I200" s="249"/>
      <c r="J200" s="178"/>
      <c r="K200" s="180">
        <v>179.52</v>
      </c>
      <c r="L200" s="178"/>
      <c r="M200" s="178"/>
      <c r="N200" s="178"/>
      <c r="O200" s="178"/>
      <c r="P200" s="178"/>
      <c r="Q200" s="178"/>
      <c r="R200" s="181"/>
      <c r="T200" s="182"/>
      <c r="U200" s="178"/>
      <c r="V200" s="178"/>
      <c r="W200" s="178"/>
      <c r="X200" s="178"/>
      <c r="Y200" s="178"/>
      <c r="Z200" s="178"/>
      <c r="AA200" s="183"/>
      <c r="AT200" s="184" t="s">
        <v>166</v>
      </c>
      <c r="AU200" s="184" t="s">
        <v>117</v>
      </c>
      <c r="AV200" s="11" t="s">
        <v>163</v>
      </c>
      <c r="AW200" s="11" t="s">
        <v>35</v>
      </c>
      <c r="AX200" s="11" t="s">
        <v>86</v>
      </c>
      <c r="AY200" s="184" t="s">
        <v>158</v>
      </c>
    </row>
    <row r="201" spans="2:65" s="1" customFormat="1" ht="34.200000000000003" customHeight="1">
      <c r="B201" s="133"/>
      <c r="C201" s="162" t="s">
        <v>265</v>
      </c>
      <c r="D201" s="162" t="s">
        <v>159</v>
      </c>
      <c r="E201" s="163" t="s">
        <v>266</v>
      </c>
      <c r="F201" s="254" t="s">
        <v>267</v>
      </c>
      <c r="G201" s="254"/>
      <c r="H201" s="254"/>
      <c r="I201" s="254"/>
      <c r="J201" s="164" t="s">
        <v>268</v>
      </c>
      <c r="K201" s="165">
        <v>236</v>
      </c>
      <c r="L201" s="255">
        <v>0</v>
      </c>
      <c r="M201" s="255"/>
      <c r="N201" s="253">
        <f>ROUND(L201*K201,2)</f>
        <v>0</v>
      </c>
      <c r="O201" s="253"/>
      <c r="P201" s="253"/>
      <c r="Q201" s="253"/>
      <c r="R201" s="136"/>
      <c r="T201" s="166" t="s">
        <v>5</v>
      </c>
      <c r="U201" s="45" t="s">
        <v>43</v>
      </c>
      <c r="V201" s="37"/>
      <c r="W201" s="167">
        <f>V201*K201</f>
        <v>0</v>
      </c>
      <c r="X201" s="167">
        <v>0</v>
      </c>
      <c r="Y201" s="167">
        <f>X201*K201</f>
        <v>0</v>
      </c>
      <c r="Z201" s="167">
        <v>0</v>
      </c>
      <c r="AA201" s="168">
        <f>Z201*K201</f>
        <v>0</v>
      </c>
      <c r="AR201" s="20" t="s">
        <v>163</v>
      </c>
      <c r="AT201" s="20" t="s">
        <v>159</v>
      </c>
      <c r="AU201" s="20" t="s">
        <v>117</v>
      </c>
      <c r="AY201" s="20" t="s">
        <v>158</v>
      </c>
      <c r="BE201" s="107">
        <f>IF(U201="základní",N201,0)</f>
        <v>0</v>
      </c>
      <c r="BF201" s="107">
        <f>IF(U201="snížená",N201,0)</f>
        <v>0</v>
      </c>
      <c r="BG201" s="107">
        <f>IF(U201="zákl. přenesená",N201,0)</f>
        <v>0</v>
      </c>
      <c r="BH201" s="107">
        <f>IF(U201="sníž. přenesená",N201,0)</f>
        <v>0</v>
      </c>
      <c r="BI201" s="107">
        <f>IF(U201="nulová",N201,0)</f>
        <v>0</v>
      </c>
      <c r="BJ201" s="20" t="s">
        <v>86</v>
      </c>
      <c r="BK201" s="107">
        <f>ROUND(L201*K201,2)</f>
        <v>0</v>
      </c>
      <c r="BL201" s="20" t="s">
        <v>163</v>
      </c>
      <c r="BM201" s="20" t="s">
        <v>269</v>
      </c>
    </row>
    <row r="202" spans="2:65" s="10" customFormat="1" ht="14.4" customHeight="1">
      <c r="B202" s="169"/>
      <c r="C202" s="170"/>
      <c r="D202" s="170"/>
      <c r="E202" s="171" t="s">
        <v>5</v>
      </c>
      <c r="F202" s="246" t="s">
        <v>270</v>
      </c>
      <c r="G202" s="247"/>
      <c r="H202" s="247"/>
      <c r="I202" s="247"/>
      <c r="J202" s="170"/>
      <c r="K202" s="172">
        <v>78</v>
      </c>
      <c r="L202" s="170"/>
      <c r="M202" s="170"/>
      <c r="N202" s="170"/>
      <c r="O202" s="170"/>
      <c r="P202" s="170"/>
      <c r="Q202" s="170"/>
      <c r="R202" s="173"/>
      <c r="T202" s="174"/>
      <c r="U202" s="170"/>
      <c r="V202" s="170"/>
      <c r="W202" s="170"/>
      <c r="X202" s="170"/>
      <c r="Y202" s="170"/>
      <c r="Z202" s="170"/>
      <c r="AA202" s="175"/>
      <c r="AT202" s="176" t="s">
        <v>166</v>
      </c>
      <c r="AU202" s="176" t="s">
        <v>117</v>
      </c>
      <c r="AV202" s="10" t="s">
        <v>117</v>
      </c>
      <c r="AW202" s="10" t="s">
        <v>35</v>
      </c>
      <c r="AX202" s="10" t="s">
        <v>78</v>
      </c>
      <c r="AY202" s="176" t="s">
        <v>158</v>
      </c>
    </row>
    <row r="203" spans="2:65" s="10" customFormat="1" ht="14.4" customHeight="1">
      <c r="B203" s="169"/>
      <c r="C203" s="170"/>
      <c r="D203" s="170"/>
      <c r="E203" s="171" t="s">
        <v>5</v>
      </c>
      <c r="F203" s="256" t="s">
        <v>270</v>
      </c>
      <c r="G203" s="257"/>
      <c r="H203" s="257"/>
      <c r="I203" s="257"/>
      <c r="J203" s="170"/>
      <c r="K203" s="172">
        <v>78</v>
      </c>
      <c r="L203" s="170"/>
      <c r="M203" s="170"/>
      <c r="N203" s="170"/>
      <c r="O203" s="170"/>
      <c r="P203" s="170"/>
      <c r="Q203" s="170"/>
      <c r="R203" s="173"/>
      <c r="T203" s="174"/>
      <c r="U203" s="170"/>
      <c r="V203" s="170"/>
      <c r="W203" s="170"/>
      <c r="X203" s="170"/>
      <c r="Y203" s="170"/>
      <c r="Z203" s="170"/>
      <c r="AA203" s="175"/>
      <c r="AT203" s="176" t="s">
        <v>166</v>
      </c>
      <c r="AU203" s="176" t="s">
        <v>117</v>
      </c>
      <c r="AV203" s="10" t="s">
        <v>117</v>
      </c>
      <c r="AW203" s="10" t="s">
        <v>35</v>
      </c>
      <c r="AX203" s="10" t="s">
        <v>78</v>
      </c>
      <c r="AY203" s="176" t="s">
        <v>158</v>
      </c>
    </row>
    <row r="204" spans="2:65" s="10" customFormat="1" ht="14.4" customHeight="1">
      <c r="B204" s="169"/>
      <c r="C204" s="170"/>
      <c r="D204" s="170"/>
      <c r="E204" s="171" t="s">
        <v>5</v>
      </c>
      <c r="F204" s="256" t="s">
        <v>271</v>
      </c>
      <c r="G204" s="257"/>
      <c r="H204" s="257"/>
      <c r="I204" s="257"/>
      <c r="J204" s="170"/>
      <c r="K204" s="172">
        <v>40</v>
      </c>
      <c r="L204" s="170"/>
      <c r="M204" s="170"/>
      <c r="N204" s="170"/>
      <c r="O204" s="170"/>
      <c r="P204" s="170"/>
      <c r="Q204" s="170"/>
      <c r="R204" s="173"/>
      <c r="T204" s="174"/>
      <c r="U204" s="170"/>
      <c r="V204" s="170"/>
      <c r="W204" s="170"/>
      <c r="X204" s="170"/>
      <c r="Y204" s="170"/>
      <c r="Z204" s="170"/>
      <c r="AA204" s="175"/>
      <c r="AT204" s="176" t="s">
        <v>166</v>
      </c>
      <c r="AU204" s="176" t="s">
        <v>117</v>
      </c>
      <c r="AV204" s="10" t="s">
        <v>117</v>
      </c>
      <c r="AW204" s="10" t="s">
        <v>35</v>
      </c>
      <c r="AX204" s="10" t="s">
        <v>78</v>
      </c>
      <c r="AY204" s="176" t="s">
        <v>158</v>
      </c>
    </row>
    <row r="205" spans="2:65" s="10" customFormat="1" ht="14.4" customHeight="1">
      <c r="B205" s="169"/>
      <c r="C205" s="170"/>
      <c r="D205" s="170"/>
      <c r="E205" s="171" t="s">
        <v>5</v>
      </c>
      <c r="F205" s="256" t="s">
        <v>271</v>
      </c>
      <c r="G205" s="257"/>
      <c r="H205" s="257"/>
      <c r="I205" s="257"/>
      <c r="J205" s="170"/>
      <c r="K205" s="172">
        <v>40</v>
      </c>
      <c r="L205" s="170"/>
      <c r="M205" s="170"/>
      <c r="N205" s="170"/>
      <c r="O205" s="170"/>
      <c r="P205" s="170"/>
      <c r="Q205" s="170"/>
      <c r="R205" s="173"/>
      <c r="T205" s="174"/>
      <c r="U205" s="170"/>
      <c r="V205" s="170"/>
      <c r="W205" s="170"/>
      <c r="X205" s="170"/>
      <c r="Y205" s="170"/>
      <c r="Z205" s="170"/>
      <c r="AA205" s="175"/>
      <c r="AT205" s="176" t="s">
        <v>166</v>
      </c>
      <c r="AU205" s="176" t="s">
        <v>117</v>
      </c>
      <c r="AV205" s="10" t="s">
        <v>117</v>
      </c>
      <c r="AW205" s="10" t="s">
        <v>35</v>
      </c>
      <c r="AX205" s="10" t="s">
        <v>78</v>
      </c>
      <c r="AY205" s="176" t="s">
        <v>158</v>
      </c>
    </row>
    <row r="206" spans="2:65" s="11" customFormat="1" ht="14.4" customHeight="1">
      <c r="B206" s="177"/>
      <c r="C206" s="178"/>
      <c r="D206" s="178"/>
      <c r="E206" s="179" t="s">
        <v>5</v>
      </c>
      <c r="F206" s="248" t="s">
        <v>167</v>
      </c>
      <c r="G206" s="249"/>
      <c r="H206" s="249"/>
      <c r="I206" s="249"/>
      <c r="J206" s="178"/>
      <c r="K206" s="180">
        <v>236</v>
      </c>
      <c r="L206" s="178"/>
      <c r="M206" s="178"/>
      <c r="N206" s="178"/>
      <c r="O206" s="178"/>
      <c r="P206" s="178"/>
      <c r="Q206" s="178"/>
      <c r="R206" s="181"/>
      <c r="T206" s="182"/>
      <c r="U206" s="178"/>
      <c r="V206" s="178"/>
      <c r="W206" s="178"/>
      <c r="X206" s="178"/>
      <c r="Y206" s="178"/>
      <c r="Z206" s="178"/>
      <c r="AA206" s="183"/>
      <c r="AT206" s="184" t="s">
        <v>166</v>
      </c>
      <c r="AU206" s="184" t="s">
        <v>117</v>
      </c>
      <c r="AV206" s="11" t="s">
        <v>163</v>
      </c>
      <c r="AW206" s="11" t="s">
        <v>35</v>
      </c>
      <c r="AX206" s="11" t="s">
        <v>86</v>
      </c>
      <c r="AY206" s="184" t="s">
        <v>158</v>
      </c>
    </row>
    <row r="207" spans="2:65" s="1" customFormat="1" ht="14.4" customHeight="1">
      <c r="B207" s="133"/>
      <c r="C207" s="162" t="s">
        <v>272</v>
      </c>
      <c r="D207" s="162" t="s">
        <v>159</v>
      </c>
      <c r="E207" s="163" t="s">
        <v>273</v>
      </c>
      <c r="F207" s="254" t="s">
        <v>274</v>
      </c>
      <c r="G207" s="254"/>
      <c r="H207" s="254"/>
      <c r="I207" s="254"/>
      <c r="J207" s="164" t="s">
        <v>177</v>
      </c>
      <c r="K207" s="165">
        <v>78</v>
      </c>
      <c r="L207" s="255">
        <v>0</v>
      </c>
      <c r="M207" s="255"/>
      <c r="N207" s="253">
        <f>ROUND(L207*K207,2)</f>
        <v>0</v>
      </c>
      <c r="O207" s="253"/>
      <c r="P207" s="253"/>
      <c r="Q207" s="253"/>
      <c r="R207" s="136"/>
      <c r="T207" s="166" t="s">
        <v>5</v>
      </c>
      <c r="U207" s="45" t="s">
        <v>43</v>
      </c>
      <c r="V207" s="37"/>
      <c r="W207" s="167">
        <f>V207*K207</f>
        <v>0</v>
      </c>
      <c r="X207" s="167">
        <v>0</v>
      </c>
      <c r="Y207" s="167">
        <f>X207*K207</f>
        <v>0</v>
      </c>
      <c r="Z207" s="167">
        <v>0</v>
      </c>
      <c r="AA207" s="168">
        <f>Z207*K207</f>
        <v>0</v>
      </c>
      <c r="AR207" s="20" t="s">
        <v>163</v>
      </c>
      <c r="AT207" s="20" t="s">
        <v>159</v>
      </c>
      <c r="AU207" s="20" t="s">
        <v>117</v>
      </c>
      <c r="AY207" s="20" t="s">
        <v>158</v>
      </c>
      <c r="BE207" s="107">
        <f>IF(U207="základní",N207,0)</f>
        <v>0</v>
      </c>
      <c r="BF207" s="107">
        <f>IF(U207="snížená",N207,0)</f>
        <v>0</v>
      </c>
      <c r="BG207" s="107">
        <f>IF(U207="zákl. přenesená",N207,0)</f>
        <v>0</v>
      </c>
      <c r="BH207" s="107">
        <f>IF(U207="sníž. přenesená",N207,0)</f>
        <v>0</v>
      </c>
      <c r="BI207" s="107">
        <f>IF(U207="nulová",N207,0)</f>
        <v>0</v>
      </c>
      <c r="BJ207" s="20" t="s">
        <v>86</v>
      </c>
      <c r="BK207" s="107">
        <f>ROUND(L207*K207,2)</f>
        <v>0</v>
      </c>
      <c r="BL207" s="20" t="s">
        <v>163</v>
      </c>
      <c r="BM207" s="20" t="s">
        <v>275</v>
      </c>
    </row>
    <row r="208" spans="2:65" s="10" customFormat="1" ht="14.4" customHeight="1">
      <c r="B208" s="169"/>
      <c r="C208" s="170"/>
      <c r="D208" s="170"/>
      <c r="E208" s="171" t="s">
        <v>5</v>
      </c>
      <c r="F208" s="246" t="s">
        <v>183</v>
      </c>
      <c r="G208" s="247"/>
      <c r="H208" s="247"/>
      <c r="I208" s="247"/>
      <c r="J208" s="170"/>
      <c r="K208" s="172">
        <v>78</v>
      </c>
      <c r="L208" s="170"/>
      <c r="M208" s="170"/>
      <c r="N208" s="170"/>
      <c r="O208" s="170"/>
      <c r="P208" s="170"/>
      <c r="Q208" s="170"/>
      <c r="R208" s="173"/>
      <c r="T208" s="174"/>
      <c r="U208" s="170"/>
      <c r="V208" s="170"/>
      <c r="W208" s="170"/>
      <c r="X208" s="170"/>
      <c r="Y208" s="170"/>
      <c r="Z208" s="170"/>
      <c r="AA208" s="175"/>
      <c r="AT208" s="176" t="s">
        <v>166</v>
      </c>
      <c r="AU208" s="176" t="s">
        <v>117</v>
      </c>
      <c r="AV208" s="10" t="s">
        <v>117</v>
      </c>
      <c r="AW208" s="10" t="s">
        <v>35</v>
      </c>
      <c r="AX208" s="10" t="s">
        <v>78</v>
      </c>
      <c r="AY208" s="176" t="s">
        <v>158</v>
      </c>
    </row>
    <row r="209" spans="2:65" s="11" customFormat="1" ht="14.4" customHeight="1">
      <c r="B209" s="177"/>
      <c r="C209" s="178"/>
      <c r="D209" s="178"/>
      <c r="E209" s="179" t="s">
        <v>5</v>
      </c>
      <c r="F209" s="248" t="s">
        <v>167</v>
      </c>
      <c r="G209" s="249"/>
      <c r="H209" s="249"/>
      <c r="I209" s="249"/>
      <c r="J209" s="178"/>
      <c r="K209" s="180">
        <v>78</v>
      </c>
      <c r="L209" s="178"/>
      <c r="M209" s="178"/>
      <c r="N209" s="178"/>
      <c r="O209" s="178"/>
      <c r="P209" s="178"/>
      <c r="Q209" s="178"/>
      <c r="R209" s="181"/>
      <c r="T209" s="182"/>
      <c r="U209" s="178"/>
      <c r="V209" s="178"/>
      <c r="W209" s="178"/>
      <c r="X209" s="178"/>
      <c r="Y209" s="178"/>
      <c r="Z209" s="178"/>
      <c r="AA209" s="183"/>
      <c r="AT209" s="184" t="s">
        <v>166</v>
      </c>
      <c r="AU209" s="184" t="s">
        <v>117</v>
      </c>
      <c r="AV209" s="11" t="s">
        <v>163</v>
      </c>
      <c r="AW209" s="11" t="s">
        <v>35</v>
      </c>
      <c r="AX209" s="11" t="s">
        <v>86</v>
      </c>
      <c r="AY209" s="184" t="s">
        <v>158</v>
      </c>
    </row>
    <row r="210" spans="2:65" s="1" customFormat="1" ht="22.8" customHeight="1">
      <c r="B210" s="133"/>
      <c r="C210" s="162" t="s">
        <v>179</v>
      </c>
      <c r="D210" s="162" t="s">
        <v>159</v>
      </c>
      <c r="E210" s="163" t="s">
        <v>276</v>
      </c>
      <c r="F210" s="254" t="s">
        <v>277</v>
      </c>
      <c r="G210" s="254"/>
      <c r="H210" s="254"/>
      <c r="I210" s="254"/>
      <c r="J210" s="164" t="s">
        <v>268</v>
      </c>
      <c r="K210" s="165">
        <v>666</v>
      </c>
      <c r="L210" s="255">
        <v>0</v>
      </c>
      <c r="M210" s="255"/>
      <c r="N210" s="253">
        <f>ROUND(L210*K210,2)</f>
        <v>0</v>
      </c>
      <c r="O210" s="253"/>
      <c r="P210" s="253"/>
      <c r="Q210" s="253"/>
      <c r="R210" s="136"/>
      <c r="T210" s="166" t="s">
        <v>5</v>
      </c>
      <c r="U210" s="45" t="s">
        <v>43</v>
      </c>
      <c r="V210" s="37"/>
      <c r="W210" s="167">
        <f>V210*K210</f>
        <v>0</v>
      </c>
      <c r="X210" s="167">
        <v>0</v>
      </c>
      <c r="Y210" s="167">
        <f>X210*K210</f>
        <v>0</v>
      </c>
      <c r="Z210" s="167">
        <v>0</v>
      </c>
      <c r="AA210" s="168">
        <f>Z210*K210</f>
        <v>0</v>
      </c>
      <c r="AR210" s="20" t="s">
        <v>163</v>
      </c>
      <c r="AT210" s="20" t="s">
        <v>159</v>
      </c>
      <c r="AU210" s="20" t="s">
        <v>117</v>
      </c>
      <c r="AY210" s="20" t="s">
        <v>158</v>
      </c>
      <c r="BE210" s="107">
        <f>IF(U210="základní",N210,0)</f>
        <v>0</v>
      </c>
      <c r="BF210" s="107">
        <f>IF(U210="snížená",N210,0)</f>
        <v>0</v>
      </c>
      <c r="BG210" s="107">
        <f>IF(U210="zákl. přenesená",N210,0)</f>
        <v>0</v>
      </c>
      <c r="BH210" s="107">
        <f>IF(U210="sníž. přenesená",N210,0)</f>
        <v>0</v>
      </c>
      <c r="BI210" s="107">
        <f>IF(U210="nulová",N210,0)</f>
        <v>0</v>
      </c>
      <c r="BJ210" s="20" t="s">
        <v>86</v>
      </c>
      <c r="BK210" s="107">
        <f>ROUND(L210*K210,2)</f>
        <v>0</v>
      </c>
      <c r="BL210" s="20" t="s">
        <v>163</v>
      </c>
      <c r="BM210" s="20" t="s">
        <v>278</v>
      </c>
    </row>
    <row r="211" spans="2:65" s="10" customFormat="1" ht="14.4" customHeight="1">
      <c r="B211" s="169"/>
      <c r="C211" s="170"/>
      <c r="D211" s="170"/>
      <c r="E211" s="171" t="s">
        <v>5</v>
      </c>
      <c r="F211" s="246" t="s">
        <v>279</v>
      </c>
      <c r="G211" s="247"/>
      <c r="H211" s="247"/>
      <c r="I211" s="247"/>
      <c r="J211" s="170"/>
      <c r="K211" s="172">
        <v>666</v>
      </c>
      <c r="L211" s="170"/>
      <c r="M211" s="170"/>
      <c r="N211" s="170"/>
      <c r="O211" s="170"/>
      <c r="P211" s="170"/>
      <c r="Q211" s="170"/>
      <c r="R211" s="173"/>
      <c r="T211" s="174"/>
      <c r="U211" s="170"/>
      <c r="V211" s="170"/>
      <c r="W211" s="170"/>
      <c r="X211" s="170"/>
      <c r="Y211" s="170"/>
      <c r="Z211" s="170"/>
      <c r="AA211" s="175"/>
      <c r="AT211" s="176" t="s">
        <v>166</v>
      </c>
      <c r="AU211" s="176" t="s">
        <v>117</v>
      </c>
      <c r="AV211" s="10" t="s">
        <v>117</v>
      </c>
      <c r="AW211" s="10" t="s">
        <v>35</v>
      </c>
      <c r="AX211" s="10" t="s">
        <v>78</v>
      </c>
      <c r="AY211" s="176" t="s">
        <v>158</v>
      </c>
    </row>
    <row r="212" spans="2:65" s="11" customFormat="1" ht="14.4" customHeight="1">
      <c r="B212" s="177"/>
      <c r="C212" s="178"/>
      <c r="D212" s="178"/>
      <c r="E212" s="179" t="s">
        <v>5</v>
      </c>
      <c r="F212" s="248" t="s">
        <v>167</v>
      </c>
      <c r="G212" s="249"/>
      <c r="H212" s="249"/>
      <c r="I212" s="249"/>
      <c r="J212" s="178"/>
      <c r="K212" s="180">
        <v>666</v>
      </c>
      <c r="L212" s="178"/>
      <c r="M212" s="178"/>
      <c r="N212" s="178"/>
      <c r="O212" s="178"/>
      <c r="P212" s="178"/>
      <c r="Q212" s="178"/>
      <c r="R212" s="181"/>
      <c r="T212" s="182"/>
      <c r="U212" s="178"/>
      <c r="V212" s="178"/>
      <c r="W212" s="178"/>
      <c r="X212" s="178"/>
      <c r="Y212" s="178"/>
      <c r="Z212" s="178"/>
      <c r="AA212" s="183"/>
      <c r="AT212" s="184" t="s">
        <v>166</v>
      </c>
      <c r="AU212" s="184" t="s">
        <v>117</v>
      </c>
      <c r="AV212" s="11" t="s">
        <v>163</v>
      </c>
      <c r="AW212" s="11" t="s">
        <v>35</v>
      </c>
      <c r="AX212" s="11" t="s">
        <v>86</v>
      </c>
      <c r="AY212" s="184" t="s">
        <v>158</v>
      </c>
    </row>
    <row r="213" spans="2:65" s="9" customFormat="1" ht="29.85" customHeight="1">
      <c r="B213" s="151"/>
      <c r="C213" s="152"/>
      <c r="D213" s="161" t="s">
        <v>130</v>
      </c>
      <c r="E213" s="161"/>
      <c r="F213" s="161"/>
      <c r="G213" s="161"/>
      <c r="H213" s="161"/>
      <c r="I213" s="161"/>
      <c r="J213" s="161"/>
      <c r="K213" s="161"/>
      <c r="L213" s="161"/>
      <c r="M213" s="161"/>
      <c r="N213" s="240">
        <f>BK213</f>
        <v>0</v>
      </c>
      <c r="O213" s="241"/>
      <c r="P213" s="241"/>
      <c r="Q213" s="241"/>
      <c r="R213" s="154"/>
      <c r="T213" s="155"/>
      <c r="U213" s="152"/>
      <c r="V213" s="152"/>
      <c r="W213" s="156">
        <f>SUM(W214:W228)</f>
        <v>0</v>
      </c>
      <c r="X213" s="152"/>
      <c r="Y213" s="156">
        <f>SUM(Y214:Y228)</f>
        <v>28.087890000000002</v>
      </c>
      <c r="Z213" s="152"/>
      <c r="AA213" s="157">
        <f>SUM(AA214:AA228)</f>
        <v>0</v>
      </c>
      <c r="AR213" s="158" t="s">
        <v>86</v>
      </c>
      <c r="AT213" s="159" t="s">
        <v>77</v>
      </c>
      <c r="AU213" s="159" t="s">
        <v>86</v>
      </c>
      <c r="AY213" s="158" t="s">
        <v>158</v>
      </c>
      <c r="BK213" s="160">
        <f>SUM(BK214:BK228)</f>
        <v>0</v>
      </c>
    </row>
    <row r="214" spans="2:65" s="1" customFormat="1" ht="34.200000000000003" customHeight="1">
      <c r="B214" s="133"/>
      <c r="C214" s="162" t="s">
        <v>280</v>
      </c>
      <c r="D214" s="162" t="s">
        <v>159</v>
      </c>
      <c r="E214" s="163" t="s">
        <v>281</v>
      </c>
      <c r="F214" s="254" t="s">
        <v>282</v>
      </c>
      <c r="G214" s="254"/>
      <c r="H214" s="254"/>
      <c r="I214" s="254"/>
      <c r="J214" s="164" t="s">
        <v>268</v>
      </c>
      <c r="K214" s="165">
        <v>708.5</v>
      </c>
      <c r="L214" s="255">
        <v>0</v>
      </c>
      <c r="M214" s="255"/>
      <c r="N214" s="253">
        <f>ROUND(L214*K214,2)</f>
        <v>0</v>
      </c>
      <c r="O214" s="253"/>
      <c r="P214" s="253"/>
      <c r="Q214" s="253"/>
      <c r="R214" s="136"/>
      <c r="T214" s="166" t="s">
        <v>5</v>
      </c>
      <c r="U214" s="45" t="s">
        <v>43</v>
      </c>
      <c r="V214" s="37"/>
      <c r="W214" s="167">
        <f>V214*K214</f>
        <v>0</v>
      </c>
      <c r="X214" s="167">
        <v>0</v>
      </c>
      <c r="Y214" s="167">
        <f>X214*K214</f>
        <v>0</v>
      </c>
      <c r="Z214" s="167">
        <v>0</v>
      </c>
      <c r="AA214" s="168">
        <f>Z214*K214</f>
        <v>0</v>
      </c>
      <c r="AR214" s="20" t="s">
        <v>163</v>
      </c>
      <c r="AT214" s="20" t="s">
        <v>159</v>
      </c>
      <c r="AU214" s="20" t="s">
        <v>117</v>
      </c>
      <c r="AY214" s="20" t="s">
        <v>158</v>
      </c>
      <c r="BE214" s="107">
        <f>IF(U214="základní",N214,0)</f>
        <v>0</v>
      </c>
      <c r="BF214" s="107">
        <f>IF(U214="snížená",N214,0)</f>
        <v>0</v>
      </c>
      <c r="BG214" s="107">
        <f>IF(U214="zákl. přenesená",N214,0)</f>
        <v>0</v>
      </c>
      <c r="BH214" s="107">
        <f>IF(U214="sníž. přenesená",N214,0)</f>
        <v>0</v>
      </c>
      <c r="BI214" s="107">
        <f>IF(U214="nulová",N214,0)</f>
        <v>0</v>
      </c>
      <c r="BJ214" s="20" t="s">
        <v>86</v>
      </c>
      <c r="BK214" s="107">
        <f>ROUND(L214*K214,2)</f>
        <v>0</v>
      </c>
      <c r="BL214" s="20" t="s">
        <v>163</v>
      </c>
      <c r="BM214" s="20" t="s">
        <v>283</v>
      </c>
    </row>
    <row r="215" spans="2:65" s="10" customFormat="1" ht="14.4" customHeight="1">
      <c r="B215" s="169"/>
      <c r="C215" s="170"/>
      <c r="D215" s="170"/>
      <c r="E215" s="171" t="s">
        <v>5</v>
      </c>
      <c r="F215" s="246" t="s">
        <v>279</v>
      </c>
      <c r="G215" s="247"/>
      <c r="H215" s="247"/>
      <c r="I215" s="247"/>
      <c r="J215" s="170"/>
      <c r="K215" s="172">
        <v>666</v>
      </c>
      <c r="L215" s="170"/>
      <c r="M215" s="170"/>
      <c r="N215" s="170"/>
      <c r="O215" s="170"/>
      <c r="P215" s="170"/>
      <c r="Q215" s="170"/>
      <c r="R215" s="173"/>
      <c r="T215" s="174"/>
      <c r="U215" s="170"/>
      <c r="V215" s="170"/>
      <c r="W215" s="170"/>
      <c r="X215" s="170"/>
      <c r="Y215" s="170"/>
      <c r="Z215" s="170"/>
      <c r="AA215" s="175"/>
      <c r="AT215" s="176" t="s">
        <v>166</v>
      </c>
      <c r="AU215" s="176" t="s">
        <v>117</v>
      </c>
      <c r="AV215" s="10" t="s">
        <v>117</v>
      </c>
      <c r="AW215" s="10" t="s">
        <v>35</v>
      </c>
      <c r="AX215" s="10" t="s">
        <v>78</v>
      </c>
      <c r="AY215" s="176" t="s">
        <v>158</v>
      </c>
    </row>
    <row r="216" spans="2:65" s="10" customFormat="1" ht="14.4" customHeight="1">
      <c r="B216" s="169"/>
      <c r="C216" s="170"/>
      <c r="D216" s="170"/>
      <c r="E216" s="171" t="s">
        <v>5</v>
      </c>
      <c r="F216" s="256" t="s">
        <v>284</v>
      </c>
      <c r="G216" s="257"/>
      <c r="H216" s="257"/>
      <c r="I216" s="257"/>
      <c r="J216" s="170"/>
      <c r="K216" s="172">
        <v>22.2</v>
      </c>
      <c r="L216" s="170"/>
      <c r="M216" s="170"/>
      <c r="N216" s="170"/>
      <c r="O216" s="170"/>
      <c r="P216" s="170"/>
      <c r="Q216" s="170"/>
      <c r="R216" s="173"/>
      <c r="T216" s="174"/>
      <c r="U216" s="170"/>
      <c r="V216" s="170"/>
      <c r="W216" s="170"/>
      <c r="X216" s="170"/>
      <c r="Y216" s="170"/>
      <c r="Z216" s="170"/>
      <c r="AA216" s="175"/>
      <c r="AT216" s="176" t="s">
        <v>166</v>
      </c>
      <c r="AU216" s="176" t="s">
        <v>117</v>
      </c>
      <c r="AV216" s="10" t="s">
        <v>117</v>
      </c>
      <c r="AW216" s="10" t="s">
        <v>35</v>
      </c>
      <c r="AX216" s="10" t="s">
        <v>78</v>
      </c>
      <c r="AY216" s="176" t="s">
        <v>158</v>
      </c>
    </row>
    <row r="217" spans="2:65" s="10" customFormat="1" ht="14.4" customHeight="1">
      <c r="B217" s="169"/>
      <c r="C217" s="170"/>
      <c r="D217" s="170"/>
      <c r="E217" s="171" t="s">
        <v>5</v>
      </c>
      <c r="F217" s="256" t="s">
        <v>285</v>
      </c>
      <c r="G217" s="257"/>
      <c r="H217" s="257"/>
      <c r="I217" s="257"/>
      <c r="J217" s="170"/>
      <c r="K217" s="172">
        <v>10.8</v>
      </c>
      <c r="L217" s="170"/>
      <c r="M217" s="170"/>
      <c r="N217" s="170"/>
      <c r="O217" s="170"/>
      <c r="P217" s="170"/>
      <c r="Q217" s="170"/>
      <c r="R217" s="173"/>
      <c r="T217" s="174"/>
      <c r="U217" s="170"/>
      <c r="V217" s="170"/>
      <c r="W217" s="170"/>
      <c r="X217" s="170"/>
      <c r="Y217" s="170"/>
      <c r="Z217" s="170"/>
      <c r="AA217" s="175"/>
      <c r="AT217" s="176" t="s">
        <v>166</v>
      </c>
      <c r="AU217" s="176" t="s">
        <v>117</v>
      </c>
      <c r="AV217" s="10" t="s">
        <v>117</v>
      </c>
      <c r="AW217" s="10" t="s">
        <v>35</v>
      </c>
      <c r="AX217" s="10" t="s">
        <v>78</v>
      </c>
      <c r="AY217" s="176" t="s">
        <v>158</v>
      </c>
    </row>
    <row r="218" spans="2:65" s="10" customFormat="1" ht="14.4" customHeight="1">
      <c r="B218" s="169"/>
      <c r="C218" s="170"/>
      <c r="D218" s="170"/>
      <c r="E218" s="171" t="s">
        <v>5</v>
      </c>
      <c r="F218" s="256" t="s">
        <v>286</v>
      </c>
      <c r="G218" s="257"/>
      <c r="H218" s="257"/>
      <c r="I218" s="257"/>
      <c r="J218" s="170"/>
      <c r="K218" s="172">
        <v>9.5</v>
      </c>
      <c r="L218" s="170"/>
      <c r="M218" s="170"/>
      <c r="N218" s="170"/>
      <c r="O218" s="170"/>
      <c r="P218" s="170"/>
      <c r="Q218" s="170"/>
      <c r="R218" s="173"/>
      <c r="T218" s="174"/>
      <c r="U218" s="170"/>
      <c r="V218" s="170"/>
      <c r="W218" s="170"/>
      <c r="X218" s="170"/>
      <c r="Y218" s="170"/>
      <c r="Z218" s="170"/>
      <c r="AA218" s="175"/>
      <c r="AT218" s="176" t="s">
        <v>166</v>
      </c>
      <c r="AU218" s="176" t="s">
        <v>117</v>
      </c>
      <c r="AV218" s="10" t="s">
        <v>117</v>
      </c>
      <c r="AW218" s="10" t="s">
        <v>35</v>
      </c>
      <c r="AX218" s="10" t="s">
        <v>78</v>
      </c>
      <c r="AY218" s="176" t="s">
        <v>158</v>
      </c>
    </row>
    <row r="219" spans="2:65" s="11" customFormat="1" ht="14.4" customHeight="1">
      <c r="B219" s="177"/>
      <c r="C219" s="178"/>
      <c r="D219" s="178"/>
      <c r="E219" s="179" t="s">
        <v>5</v>
      </c>
      <c r="F219" s="248" t="s">
        <v>167</v>
      </c>
      <c r="G219" s="249"/>
      <c r="H219" s="249"/>
      <c r="I219" s="249"/>
      <c r="J219" s="178"/>
      <c r="K219" s="180">
        <v>708.5</v>
      </c>
      <c r="L219" s="178"/>
      <c r="M219" s="178"/>
      <c r="N219" s="178"/>
      <c r="O219" s="178"/>
      <c r="P219" s="178"/>
      <c r="Q219" s="178"/>
      <c r="R219" s="181"/>
      <c r="T219" s="182"/>
      <c r="U219" s="178"/>
      <c r="V219" s="178"/>
      <c r="W219" s="178"/>
      <c r="X219" s="178"/>
      <c r="Y219" s="178"/>
      <c r="Z219" s="178"/>
      <c r="AA219" s="183"/>
      <c r="AT219" s="184" t="s">
        <v>166</v>
      </c>
      <c r="AU219" s="184" t="s">
        <v>117</v>
      </c>
      <c r="AV219" s="11" t="s">
        <v>163</v>
      </c>
      <c r="AW219" s="11" t="s">
        <v>35</v>
      </c>
      <c r="AX219" s="11" t="s">
        <v>86</v>
      </c>
      <c r="AY219" s="184" t="s">
        <v>158</v>
      </c>
    </row>
    <row r="220" spans="2:65" s="1" customFormat="1" ht="22.8" customHeight="1">
      <c r="B220" s="133"/>
      <c r="C220" s="162" t="s">
        <v>287</v>
      </c>
      <c r="D220" s="162" t="s">
        <v>159</v>
      </c>
      <c r="E220" s="163" t="s">
        <v>288</v>
      </c>
      <c r="F220" s="254" t="s">
        <v>289</v>
      </c>
      <c r="G220" s="254"/>
      <c r="H220" s="254"/>
      <c r="I220" s="254"/>
      <c r="J220" s="164" t="s">
        <v>177</v>
      </c>
      <c r="K220" s="165">
        <v>11.4</v>
      </c>
      <c r="L220" s="255">
        <v>0</v>
      </c>
      <c r="M220" s="255"/>
      <c r="N220" s="253">
        <f>ROUND(L220*K220,2)</f>
        <v>0</v>
      </c>
      <c r="O220" s="253"/>
      <c r="P220" s="253"/>
      <c r="Q220" s="253"/>
      <c r="R220" s="136"/>
      <c r="T220" s="166" t="s">
        <v>5</v>
      </c>
      <c r="U220" s="45" t="s">
        <v>43</v>
      </c>
      <c r="V220" s="37"/>
      <c r="W220" s="167">
        <f>V220*K220</f>
        <v>0</v>
      </c>
      <c r="X220" s="167">
        <v>2.45329</v>
      </c>
      <c r="Y220" s="167">
        <f>X220*K220</f>
        <v>27.967506</v>
      </c>
      <c r="Z220" s="167">
        <v>0</v>
      </c>
      <c r="AA220" s="168">
        <f>Z220*K220</f>
        <v>0</v>
      </c>
      <c r="AR220" s="20" t="s">
        <v>163</v>
      </c>
      <c r="AT220" s="20" t="s">
        <v>159</v>
      </c>
      <c r="AU220" s="20" t="s">
        <v>117</v>
      </c>
      <c r="AY220" s="20" t="s">
        <v>158</v>
      </c>
      <c r="BE220" s="107">
        <f>IF(U220="základní",N220,0)</f>
        <v>0</v>
      </c>
      <c r="BF220" s="107">
        <f>IF(U220="snížená",N220,0)</f>
        <v>0</v>
      </c>
      <c r="BG220" s="107">
        <f>IF(U220="zákl. přenesená",N220,0)</f>
        <v>0</v>
      </c>
      <c r="BH220" s="107">
        <f>IF(U220="sníž. přenesená",N220,0)</f>
        <v>0</v>
      </c>
      <c r="BI220" s="107">
        <f>IF(U220="nulová",N220,0)</f>
        <v>0</v>
      </c>
      <c r="BJ220" s="20" t="s">
        <v>86</v>
      </c>
      <c r="BK220" s="107">
        <f>ROUND(L220*K220,2)</f>
        <v>0</v>
      </c>
      <c r="BL220" s="20" t="s">
        <v>163</v>
      </c>
      <c r="BM220" s="20" t="s">
        <v>290</v>
      </c>
    </row>
    <row r="221" spans="2:65" s="10" customFormat="1" ht="14.4" customHeight="1">
      <c r="B221" s="169"/>
      <c r="C221" s="170"/>
      <c r="D221" s="170"/>
      <c r="E221" s="171" t="s">
        <v>5</v>
      </c>
      <c r="F221" s="246" t="s">
        <v>291</v>
      </c>
      <c r="G221" s="247"/>
      <c r="H221" s="247"/>
      <c r="I221" s="247"/>
      <c r="J221" s="170"/>
      <c r="K221" s="172">
        <v>11.4</v>
      </c>
      <c r="L221" s="170"/>
      <c r="M221" s="170"/>
      <c r="N221" s="170"/>
      <c r="O221" s="170"/>
      <c r="P221" s="170"/>
      <c r="Q221" s="170"/>
      <c r="R221" s="173"/>
      <c r="T221" s="174"/>
      <c r="U221" s="170"/>
      <c r="V221" s="170"/>
      <c r="W221" s="170"/>
      <c r="X221" s="170"/>
      <c r="Y221" s="170"/>
      <c r="Z221" s="170"/>
      <c r="AA221" s="175"/>
      <c r="AT221" s="176" t="s">
        <v>166</v>
      </c>
      <c r="AU221" s="176" t="s">
        <v>117</v>
      </c>
      <c r="AV221" s="10" t="s">
        <v>117</v>
      </c>
      <c r="AW221" s="10" t="s">
        <v>35</v>
      </c>
      <c r="AX221" s="10" t="s">
        <v>78</v>
      </c>
      <c r="AY221" s="176" t="s">
        <v>158</v>
      </c>
    </row>
    <row r="222" spans="2:65" s="11" customFormat="1" ht="14.4" customHeight="1">
      <c r="B222" s="177"/>
      <c r="C222" s="178"/>
      <c r="D222" s="178"/>
      <c r="E222" s="179" t="s">
        <v>5</v>
      </c>
      <c r="F222" s="248" t="s">
        <v>167</v>
      </c>
      <c r="G222" s="249"/>
      <c r="H222" s="249"/>
      <c r="I222" s="249"/>
      <c r="J222" s="178"/>
      <c r="K222" s="180">
        <v>11.4</v>
      </c>
      <c r="L222" s="178"/>
      <c r="M222" s="178"/>
      <c r="N222" s="178"/>
      <c r="O222" s="178"/>
      <c r="P222" s="178"/>
      <c r="Q222" s="178"/>
      <c r="R222" s="181"/>
      <c r="T222" s="182"/>
      <c r="U222" s="178"/>
      <c r="V222" s="178"/>
      <c r="W222" s="178"/>
      <c r="X222" s="178"/>
      <c r="Y222" s="178"/>
      <c r="Z222" s="178"/>
      <c r="AA222" s="183"/>
      <c r="AT222" s="184" t="s">
        <v>166</v>
      </c>
      <c r="AU222" s="184" t="s">
        <v>117</v>
      </c>
      <c r="AV222" s="11" t="s">
        <v>163</v>
      </c>
      <c r="AW222" s="11" t="s">
        <v>35</v>
      </c>
      <c r="AX222" s="11" t="s">
        <v>86</v>
      </c>
      <c r="AY222" s="184" t="s">
        <v>158</v>
      </c>
    </row>
    <row r="223" spans="2:65" s="1" customFormat="1" ht="14.4" customHeight="1">
      <c r="B223" s="133"/>
      <c r="C223" s="162" t="s">
        <v>292</v>
      </c>
      <c r="D223" s="162" t="s">
        <v>159</v>
      </c>
      <c r="E223" s="163" t="s">
        <v>293</v>
      </c>
      <c r="F223" s="254" t="s">
        <v>294</v>
      </c>
      <c r="G223" s="254"/>
      <c r="H223" s="254"/>
      <c r="I223" s="254"/>
      <c r="J223" s="164" t="s">
        <v>268</v>
      </c>
      <c r="K223" s="165">
        <v>45.6</v>
      </c>
      <c r="L223" s="255">
        <v>0</v>
      </c>
      <c r="M223" s="255"/>
      <c r="N223" s="253">
        <f>ROUND(L223*K223,2)</f>
        <v>0</v>
      </c>
      <c r="O223" s="253"/>
      <c r="P223" s="253"/>
      <c r="Q223" s="253"/>
      <c r="R223" s="136"/>
      <c r="T223" s="166" t="s">
        <v>5</v>
      </c>
      <c r="U223" s="45" t="s">
        <v>43</v>
      </c>
      <c r="V223" s="37"/>
      <c r="W223" s="167">
        <f>V223*K223</f>
        <v>0</v>
      </c>
      <c r="X223" s="167">
        <v>2.64E-3</v>
      </c>
      <c r="Y223" s="167">
        <f>X223*K223</f>
        <v>0.120384</v>
      </c>
      <c r="Z223" s="167">
        <v>0</v>
      </c>
      <c r="AA223" s="168">
        <f>Z223*K223</f>
        <v>0</v>
      </c>
      <c r="AR223" s="20" t="s">
        <v>163</v>
      </c>
      <c r="AT223" s="20" t="s">
        <v>159</v>
      </c>
      <c r="AU223" s="20" t="s">
        <v>117</v>
      </c>
      <c r="AY223" s="20" t="s">
        <v>158</v>
      </c>
      <c r="BE223" s="107">
        <f>IF(U223="základní",N223,0)</f>
        <v>0</v>
      </c>
      <c r="BF223" s="107">
        <f>IF(U223="snížená",N223,0)</f>
        <v>0</v>
      </c>
      <c r="BG223" s="107">
        <f>IF(U223="zákl. přenesená",N223,0)</f>
        <v>0</v>
      </c>
      <c r="BH223" s="107">
        <f>IF(U223="sníž. přenesená",N223,0)</f>
        <v>0</v>
      </c>
      <c r="BI223" s="107">
        <f>IF(U223="nulová",N223,0)</f>
        <v>0</v>
      </c>
      <c r="BJ223" s="20" t="s">
        <v>86</v>
      </c>
      <c r="BK223" s="107">
        <f>ROUND(L223*K223,2)</f>
        <v>0</v>
      </c>
      <c r="BL223" s="20" t="s">
        <v>163</v>
      </c>
      <c r="BM223" s="20" t="s">
        <v>295</v>
      </c>
    </row>
    <row r="224" spans="2:65" s="10" customFormat="1" ht="14.4" customHeight="1">
      <c r="B224" s="169"/>
      <c r="C224" s="170"/>
      <c r="D224" s="170"/>
      <c r="E224" s="171" t="s">
        <v>5</v>
      </c>
      <c r="F224" s="246" t="s">
        <v>296</v>
      </c>
      <c r="G224" s="247"/>
      <c r="H224" s="247"/>
      <c r="I224" s="247"/>
      <c r="J224" s="170"/>
      <c r="K224" s="172">
        <v>45.6</v>
      </c>
      <c r="L224" s="170"/>
      <c r="M224" s="170"/>
      <c r="N224" s="170"/>
      <c r="O224" s="170"/>
      <c r="P224" s="170"/>
      <c r="Q224" s="170"/>
      <c r="R224" s="173"/>
      <c r="T224" s="174"/>
      <c r="U224" s="170"/>
      <c r="V224" s="170"/>
      <c r="W224" s="170"/>
      <c r="X224" s="170"/>
      <c r="Y224" s="170"/>
      <c r="Z224" s="170"/>
      <c r="AA224" s="175"/>
      <c r="AT224" s="176" t="s">
        <v>166</v>
      </c>
      <c r="AU224" s="176" t="s">
        <v>117</v>
      </c>
      <c r="AV224" s="10" t="s">
        <v>117</v>
      </c>
      <c r="AW224" s="10" t="s">
        <v>35</v>
      </c>
      <c r="AX224" s="10" t="s">
        <v>78</v>
      </c>
      <c r="AY224" s="176" t="s">
        <v>158</v>
      </c>
    </row>
    <row r="225" spans="2:65" s="11" customFormat="1" ht="14.4" customHeight="1">
      <c r="B225" s="177"/>
      <c r="C225" s="178"/>
      <c r="D225" s="178"/>
      <c r="E225" s="179" t="s">
        <v>5</v>
      </c>
      <c r="F225" s="248" t="s">
        <v>167</v>
      </c>
      <c r="G225" s="249"/>
      <c r="H225" s="249"/>
      <c r="I225" s="249"/>
      <c r="J225" s="178"/>
      <c r="K225" s="180">
        <v>45.6</v>
      </c>
      <c r="L225" s="178"/>
      <c r="M225" s="178"/>
      <c r="N225" s="178"/>
      <c r="O225" s="178"/>
      <c r="P225" s="178"/>
      <c r="Q225" s="178"/>
      <c r="R225" s="181"/>
      <c r="T225" s="182"/>
      <c r="U225" s="178"/>
      <c r="V225" s="178"/>
      <c r="W225" s="178"/>
      <c r="X225" s="178"/>
      <c r="Y225" s="178"/>
      <c r="Z225" s="178"/>
      <c r="AA225" s="183"/>
      <c r="AT225" s="184" t="s">
        <v>166</v>
      </c>
      <c r="AU225" s="184" t="s">
        <v>117</v>
      </c>
      <c r="AV225" s="11" t="s">
        <v>163</v>
      </c>
      <c r="AW225" s="11" t="s">
        <v>35</v>
      </c>
      <c r="AX225" s="11" t="s">
        <v>86</v>
      </c>
      <c r="AY225" s="184" t="s">
        <v>158</v>
      </c>
    </row>
    <row r="226" spans="2:65" s="1" customFormat="1" ht="22.8" customHeight="1">
      <c r="B226" s="133"/>
      <c r="C226" s="162" t="s">
        <v>297</v>
      </c>
      <c r="D226" s="162" t="s">
        <v>159</v>
      </c>
      <c r="E226" s="163" t="s">
        <v>298</v>
      </c>
      <c r="F226" s="254" t="s">
        <v>299</v>
      </c>
      <c r="G226" s="254"/>
      <c r="H226" s="254"/>
      <c r="I226" s="254"/>
      <c r="J226" s="164" t="s">
        <v>268</v>
      </c>
      <c r="K226" s="165">
        <v>45.6</v>
      </c>
      <c r="L226" s="255">
        <v>0</v>
      </c>
      <c r="M226" s="255"/>
      <c r="N226" s="253">
        <f>ROUND(L226*K226,2)</f>
        <v>0</v>
      </c>
      <c r="O226" s="253"/>
      <c r="P226" s="253"/>
      <c r="Q226" s="253"/>
      <c r="R226" s="136"/>
      <c r="T226" s="166" t="s">
        <v>5</v>
      </c>
      <c r="U226" s="45" t="s">
        <v>43</v>
      </c>
      <c r="V226" s="37"/>
      <c r="W226" s="167">
        <f>V226*K226</f>
        <v>0</v>
      </c>
      <c r="X226" s="167">
        <v>0</v>
      </c>
      <c r="Y226" s="167">
        <f>X226*K226</f>
        <v>0</v>
      </c>
      <c r="Z226" s="167">
        <v>0</v>
      </c>
      <c r="AA226" s="168">
        <f>Z226*K226</f>
        <v>0</v>
      </c>
      <c r="AR226" s="20" t="s">
        <v>163</v>
      </c>
      <c r="AT226" s="20" t="s">
        <v>159</v>
      </c>
      <c r="AU226" s="20" t="s">
        <v>117</v>
      </c>
      <c r="AY226" s="20" t="s">
        <v>158</v>
      </c>
      <c r="BE226" s="107">
        <f>IF(U226="základní",N226,0)</f>
        <v>0</v>
      </c>
      <c r="BF226" s="107">
        <f>IF(U226="snížená",N226,0)</f>
        <v>0</v>
      </c>
      <c r="BG226" s="107">
        <f>IF(U226="zákl. přenesená",N226,0)</f>
        <v>0</v>
      </c>
      <c r="BH226" s="107">
        <f>IF(U226="sníž. přenesená",N226,0)</f>
        <v>0</v>
      </c>
      <c r="BI226" s="107">
        <f>IF(U226="nulová",N226,0)</f>
        <v>0</v>
      </c>
      <c r="BJ226" s="20" t="s">
        <v>86</v>
      </c>
      <c r="BK226" s="107">
        <f>ROUND(L226*K226,2)</f>
        <v>0</v>
      </c>
      <c r="BL226" s="20" t="s">
        <v>163</v>
      </c>
      <c r="BM226" s="20" t="s">
        <v>300</v>
      </c>
    </row>
    <row r="227" spans="2:65" s="10" customFormat="1" ht="14.4" customHeight="1">
      <c r="B227" s="169"/>
      <c r="C227" s="170"/>
      <c r="D227" s="170"/>
      <c r="E227" s="171" t="s">
        <v>5</v>
      </c>
      <c r="F227" s="246" t="s">
        <v>301</v>
      </c>
      <c r="G227" s="247"/>
      <c r="H227" s="247"/>
      <c r="I227" s="247"/>
      <c r="J227" s="170"/>
      <c r="K227" s="172">
        <v>45.6</v>
      </c>
      <c r="L227" s="170"/>
      <c r="M227" s="170"/>
      <c r="N227" s="170"/>
      <c r="O227" s="170"/>
      <c r="P227" s="170"/>
      <c r="Q227" s="170"/>
      <c r="R227" s="173"/>
      <c r="T227" s="174"/>
      <c r="U227" s="170"/>
      <c r="V227" s="170"/>
      <c r="W227" s="170"/>
      <c r="X227" s="170"/>
      <c r="Y227" s="170"/>
      <c r="Z227" s="170"/>
      <c r="AA227" s="175"/>
      <c r="AT227" s="176" t="s">
        <v>166</v>
      </c>
      <c r="AU227" s="176" t="s">
        <v>117</v>
      </c>
      <c r="AV227" s="10" t="s">
        <v>117</v>
      </c>
      <c r="AW227" s="10" t="s">
        <v>35</v>
      </c>
      <c r="AX227" s="10" t="s">
        <v>78</v>
      </c>
      <c r="AY227" s="176" t="s">
        <v>158</v>
      </c>
    </row>
    <row r="228" spans="2:65" s="11" customFormat="1" ht="14.4" customHeight="1">
      <c r="B228" s="177"/>
      <c r="C228" s="178"/>
      <c r="D228" s="178"/>
      <c r="E228" s="179" t="s">
        <v>5</v>
      </c>
      <c r="F228" s="248" t="s">
        <v>167</v>
      </c>
      <c r="G228" s="249"/>
      <c r="H228" s="249"/>
      <c r="I228" s="249"/>
      <c r="J228" s="178"/>
      <c r="K228" s="180">
        <v>45.6</v>
      </c>
      <c r="L228" s="178"/>
      <c r="M228" s="178"/>
      <c r="N228" s="178"/>
      <c r="O228" s="178"/>
      <c r="P228" s="178"/>
      <c r="Q228" s="178"/>
      <c r="R228" s="181"/>
      <c r="T228" s="182"/>
      <c r="U228" s="178"/>
      <c r="V228" s="178"/>
      <c r="W228" s="178"/>
      <c r="X228" s="178"/>
      <c r="Y228" s="178"/>
      <c r="Z228" s="178"/>
      <c r="AA228" s="183"/>
      <c r="AT228" s="184" t="s">
        <v>166</v>
      </c>
      <c r="AU228" s="184" t="s">
        <v>117</v>
      </c>
      <c r="AV228" s="11" t="s">
        <v>163</v>
      </c>
      <c r="AW228" s="11" t="s">
        <v>35</v>
      </c>
      <c r="AX228" s="11" t="s">
        <v>86</v>
      </c>
      <c r="AY228" s="184" t="s">
        <v>158</v>
      </c>
    </row>
    <row r="229" spans="2:65" s="9" customFormat="1" ht="29.85" customHeight="1">
      <c r="B229" s="151"/>
      <c r="C229" s="152"/>
      <c r="D229" s="161" t="s">
        <v>131</v>
      </c>
      <c r="E229" s="161"/>
      <c r="F229" s="161"/>
      <c r="G229" s="161"/>
      <c r="H229" s="161"/>
      <c r="I229" s="161"/>
      <c r="J229" s="161"/>
      <c r="K229" s="161"/>
      <c r="L229" s="161"/>
      <c r="M229" s="161"/>
      <c r="N229" s="240">
        <f>BK229</f>
        <v>0</v>
      </c>
      <c r="O229" s="241"/>
      <c r="P229" s="241"/>
      <c r="Q229" s="241"/>
      <c r="R229" s="154"/>
      <c r="T229" s="155"/>
      <c r="U229" s="152"/>
      <c r="V229" s="152"/>
      <c r="W229" s="156">
        <f>SUM(W230:W253)</f>
        <v>0</v>
      </c>
      <c r="X229" s="152"/>
      <c r="Y229" s="156">
        <f>SUM(Y230:Y253)</f>
        <v>8.2247800000000009</v>
      </c>
      <c r="Z229" s="152"/>
      <c r="AA229" s="157">
        <f>SUM(AA230:AA253)</f>
        <v>0</v>
      </c>
      <c r="AR229" s="158" t="s">
        <v>86</v>
      </c>
      <c r="AT229" s="159" t="s">
        <v>77</v>
      </c>
      <c r="AU229" s="159" t="s">
        <v>86</v>
      </c>
      <c r="AY229" s="158" t="s">
        <v>158</v>
      </c>
      <c r="BK229" s="160">
        <f>SUM(BK230:BK253)</f>
        <v>0</v>
      </c>
    </row>
    <row r="230" spans="2:65" s="1" customFormat="1" ht="34.200000000000003" customHeight="1">
      <c r="B230" s="133"/>
      <c r="C230" s="162" t="s">
        <v>302</v>
      </c>
      <c r="D230" s="162" t="s">
        <v>159</v>
      </c>
      <c r="E230" s="163" t="s">
        <v>303</v>
      </c>
      <c r="F230" s="254" t="s">
        <v>304</v>
      </c>
      <c r="G230" s="254"/>
      <c r="H230" s="254"/>
      <c r="I230" s="254"/>
      <c r="J230" s="164" t="s">
        <v>305</v>
      </c>
      <c r="K230" s="165">
        <v>38</v>
      </c>
      <c r="L230" s="255">
        <v>0</v>
      </c>
      <c r="M230" s="255"/>
      <c r="N230" s="253">
        <f>ROUND(L230*K230,2)</f>
        <v>0</v>
      </c>
      <c r="O230" s="253"/>
      <c r="P230" s="253"/>
      <c r="Q230" s="253"/>
      <c r="R230" s="136"/>
      <c r="T230" s="166" t="s">
        <v>5</v>
      </c>
      <c r="U230" s="45" t="s">
        <v>43</v>
      </c>
      <c r="V230" s="37"/>
      <c r="W230" s="167">
        <f>V230*K230</f>
        <v>0</v>
      </c>
      <c r="X230" s="167">
        <v>0.17488999999999999</v>
      </c>
      <c r="Y230" s="167">
        <f>X230*K230</f>
        <v>6.6458199999999996</v>
      </c>
      <c r="Z230" s="167">
        <v>0</v>
      </c>
      <c r="AA230" s="168">
        <f>Z230*K230</f>
        <v>0</v>
      </c>
      <c r="AR230" s="20" t="s">
        <v>163</v>
      </c>
      <c r="AT230" s="20" t="s">
        <v>159</v>
      </c>
      <c r="AU230" s="20" t="s">
        <v>117</v>
      </c>
      <c r="AY230" s="20" t="s">
        <v>158</v>
      </c>
      <c r="BE230" s="107">
        <f>IF(U230="základní",N230,0)</f>
        <v>0</v>
      </c>
      <c r="BF230" s="107">
        <f>IF(U230="snížená",N230,0)</f>
        <v>0</v>
      </c>
      <c r="BG230" s="107">
        <f>IF(U230="zákl. přenesená",N230,0)</f>
        <v>0</v>
      </c>
      <c r="BH230" s="107">
        <f>IF(U230="sníž. přenesená",N230,0)</f>
        <v>0</v>
      </c>
      <c r="BI230" s="107">
        <f>IF(U230="nulová",N230,0)</f>
        <v>0</v>
      </c>
      <c r="BJ230" s="20" t="s">
        <v>86</v>
      </c>
      <c r="BK230" s="107">
        <f>ROUND(L230*K230,2)</f>
        <v>0</v>
      </c>
      <c r="BL230" s="20" t="s">
        <v>163</v>
      </c>
      <c r="BM230" s="20" t="s">
        <v>306</v>
      </c>
    </row>
    <row r="231" spans="2:65" s="10" customFormat="1" ht="14.4" customHeight="1">
      <c r="B231" s="169"/>
      <c r="C231" s="170"/>
      <c r="D231" s="170"/>
      <c r="E231" s="171" t="s">
        <v>5</v>
      </c>
      <c r="F231" s="246" t="s">
        <v>307</v>
      </c>
      <c r="G231" s="247"/>
      <c r="H231" s="247"/>
      <c r="I231" s="247"/>
      <c r="J231" s="170"/>
      <c r="K231" s="172">
        <v>38</v>
      </c>
      <c r="L231" s="170"/>
      <c r="M231" s="170"/>
      <c r="N231" s="170"/>
      <c r="O231" s="170"/>
      <c r="P231" s="170"/>
      <c r="Q231" s="170"/>
      <c r="R231" s="173"/>
      <c r="T231" s="174"/>
      <c r="U231" s="170"/>
      <c r="V231" s="170"/>
      <c r="W231" s="170"/>
      <c r="X231" s="170"/>
      <c r="Y231" s="170"/>
      <c r="Z231" s="170"/>
      <c r="AA231" s="175"/>
      <c r="AT231" s="176" t="s">
        <v>166</v>
      </c>
      <c r="AU231" s="176" t="s">
        <v>117</v>
      </c>
      <c r="AV231" s="10" t="s">
        <v>117</v>
      </c>
      <c r="AW231" s="10" t="s">
        <v>35</v>
      </c>
      <c r="AX231" s="10" t="s">
        <v>78</v>
      </c>
      <c r="AY231" s="176" t="s">
        <v>158</v>
      </c>
    </row>
    <row r="232" spans="2:65" s="11" customFormat="1" ht="14.4" customHeight="1">
      <c r="B232" s="177"/>
      <c r="C232" s="178"/>
      <c r="D232" s="178"/>
      <c r="E232" s="179" t="s">
        <v>5</v>
      </c>
      <c r="F232" s="248" t="s">
        <v>167</v>
      </c>
      <c r="G232" s="249"/>
      <c r="H232" s="249"/>
      <c r="I232" s="249"/>
      <c r="J232" s="178"/>
      <c r="K232" s="180">
        <v>38</v>
      </c>
      <c r="L232" s="178"/>
      <c r="M232" s="178"/>
      <c r="N232" s="178"/>
      <c r="O232" s="178"/>
      <c r="P232" s="178"/>
      <c r="Q232" s="178"/>
      <c r="R232" s="181"/>
      <c r="T232" s="182"/>
      <c r="U232" s="178"/>
      <c r="V232" s="178"/>
      <c r="W232" s="178"/>
      <c r="X232" s="178"/>
      <c r="Y232" s="178"/>
      <c r="Z232" s="178"/>
      <c r="AA232" s="183"/>
      <c r="AT232" s="184" t="s">
        <v>166</v>
      </c>
      <c r="AU232" s="184" t="s">
        <v>117</v>
      </c>
      <c r="AV232" s="11" t="s">
        <v>163</v>
      </c>
      <c r="AW232" s="11" t="s">
        <v>35</v>
      </c>
      <c r="AX232" s="11" t="s">
        <v>86</v>
      </c>
      <c r="AY232" s="184" t="s">
        <v>158</v>
      </c>
    </row>
    <row r="233" spans="2:65" s="1" customFormat="1" ht="22.8" customHeight="1">
      <c r="B233" s="133"/>
      <c r="C233" s="185" t="s">
        <v>308</v>
      </c>
      <c r="D233" s="185" t="s">
        <v>309</v>
      </c>
      <c r="E233" s="186" t="s">
        <v>310</v>
      </c>
      <c r="F233" s="250" t="s">
        <v>311</v>
      </c>
      <c r="G233" s="250"/>
      <c r="H233" s="250"/>
      <c r="I233" s="250"/>
      <c r="J233" s="187" t="s">
        <v>312</v>
      </c>
      <c r="K233" s="188">
        <v>1542</v>
      </c>
      <c r="L233" s="251">
        <v>0</v>
      </c>
      <c r="M233" s="251"/>
      <c r="N233" s="252">
        <f>ROUND(L233*K233,2)</f>
        <v>0</v>
      </c>
      <c r="O233" s="253"/>
      <c r="P233" s="253"/>
      <c r="Q233" s="253"/>
      <c r="R233" s="136"/>
      <c r="T233" s="166" t="s">
        <v>5</v>
      </c>
      <c r="U233" s="45" t="s">
        <v>43</v>
      </c>
      <c r="V233" s="37"/>
      <c r="W233" s="167">
        <f>V233*K233</f>
        <v>0</v>
      </c>
      <c r="X233" s="167">
        <v>1E-3</v>
      </c>
      <c r="Y233" s="167">
        <f>X233*K233</f>
        <v>1.542</v>
      </c>
      <c r="Z233" s="167">
        <v>0</v>
      </c>
      <c r="AA233" s="168">
        <f>Z233*K233</f>
        <v>0</v>
      </c>
      <c r="AR233" s="20" t="s">
        <v>194</v>
      </c>
      <c r="AT233" s="20" t="s">
        <v>309</v>
      </c>
      <c r="AU233" s="20" t="s">
        <v>117</v>
      </c>
      <c r="AY233" s="20" t="s">
        <v>158</v>
      </c>
      <c r="BE233" s="107">
        <f>IF(U233="základní",N233,0)</f>
        <v>0</v>
      </c>
      <c r="BF233" s="107">
        <f>IF(U233="snížená",N233,0)</f>
        <v>0</v>
      </c>
      <c r="BG233" s="107">
        <f>IF(U233="zákl. přenesená",N233,0)</f>
        <v>0</v>
      </c>
      <c r="BH233" s="107">
        <f>IF(U233="sníž. přenesená",N233,0)</f>
        <v>0</v>
      </c>
      <c r="BI233" s="107">
        <f>IF(U233="nulová",N233,0)</f>
        <v>0</v>
      </c>
      <c r="BJ233" s="20" t="s">
        <v>86</v>
      </c>
      <c r="BK233" s="107">
        <f>ROUND(L233*K233,2)</f>
        <v>0</v>
      </c>
      <c r="BL233" s="20" t="s">
        <v>163</v>
      </c>
      <c r="BM233" s="20" t="s">
        <v>313</v>
      </c>
    </row>
    <row r="234" spans="2:65" s="1" customFormat="1" ht="14.4" customHeight="1">
      <c r="B234" s="133"/>
      <c r="C234" s="185" t="s">
        <v>314</v>
      </c>
      <c r="D234" s="185" t="s">
        <v>309</v>
      </c>
      <c r="E234" s="186" t="s">
        <v>315</v>
      </c>
      <c r="F234" s="250" t="s">
        <v>316</v>
      </c>
      <c r="G234" s="250"/>
      <c r="H234" s="250"/>
      <c r="I234" s="250"/>
      <c r="J234" s="187" t="s">
        <v>317</v>
      </c>
      <c r="K234" s="188">
        <v>20</v>
      </c>
      <c r="L234" s="251">
        <v>0</v>
      </c>
      <c r="M234" s="251"/>
      <c r="N234" s="252">
        <f>ROUND(L234*K234,2)</f>
        <v>0</v>
      </c>
      <c r="O234" s="253"/>
      <c r="P234" s="253"/>
      <c r="Q234" s="253"/>
      <c r="R234" s="136"/>
      <c r="T234" s="166" t="s">
        <v>5</v>
      </c>
      <c r="U234" s="45" t="s">
        <v>43</v>
      </c>
      <c r="V234" s="37"/>
      <c r="W234" s="167">
        <f>V234*K234</f>
        <v>0</v>
      </c>
      <c r="X234" s="167">
        <v>0</v>
      </c>
      <c r="Y234" s="167">
        <f>X234*K234</f>
        <v>0</v>
      </c>
      <c r="Z234" s="167">
        <v>0</v>
      </c>
      <c r="AA234" s="168">
        <f>Z234*K234</f>
        <v>0</v>
      </c>
      <c r="AR234" s="20" t="s">
        <v>194</v>
      </c>
      <c r="AT234" s="20" t="s">
        <v>309</v>
      </c>
      <c r="AU234" s="20" t="s">
        <v>117</v>
      </c>
      <c r="AY234" s="20" t="s">
        <v>158</v>
      </c>
      <c r="BE234" s="107">
        <f>IF(U234="základní",N234,0)</f>
        <v>0</v>
      </c>
      <c r="BF234" s="107">
        <f>IF(U234="snížená",N234,0)</f>
        <v>0</v>
      </c>
      <c r="BG234" s="107">
        <f>IF(U234="zákl. přenesená",N234,0)</f>
        <v>0</v>
      </c>
      <c r="BH234" s="107">
        <f>IF(U234="sníž. přenesená",N234,0)</f>
        <v>0</v>
      </c>
      <c r="BI234" s="107">
        <f>IF(U234="nulová",N234,0)</f>
        <v>0</v>
      </c>
      <c r="BJ234" s="20" t="s">
        <v>86</v>
      </c>
      <c r="BK234" s="107">
        <f>ROUND(L234*K234,2)</f>
        <v>0</v>
      </c>
      <c r="BL234" s="20" t="s">
        <v>163</v>
      </c>
      <c r="BM234" s="20" t="s">
        <v>318</v>
      </c>
    </row>
    <row r="235" spans="2:65" s="1" customFormat="1" ht="22.8" customHeight="1">
      <c r="B235" s="133"/>
      <c r="C235" s="162" t="s">
        <v>319</v>
      </c>
      <c r="D235" s="162" t="s">
        <v>159</v>
      </c>
      <c r="E235" s="163" t="s">
        <v>320</v>
      </c>
      <c r="F235" s="254" t="s">
        <v>321</v>
      </c>
      <c r="G235" s="254"/>
      <c r="H235" s="254"/>
      <c r="I235" s="254"/>
      <c r="J235" s="164" t="s">
        <v>305</v>
      </c>
      <c r="K235" s="165">
        <v>2</v>
      </c>
      <c r="L235" s="255">
        <v>0</v>
      </c>
      <c r="M235" s="255"/>
      <c r="N235" s="253">
        <f>ROUND(L235*K235,2)</f>
        <v>0</v>
      </c>
      <c r="O235" s="253"/>
      <c r="P235" s="253"/>
      <c r="Q235" s="253"/>
      <c r="R235" s="136"/>
      <c r="T235" s="166" t="s">
        <v>5</v>
      </c>
      <c r="U235" s="45" t="s">
        <v>43</v>
      </c>
      <c r="V235" s="37"/>
      <c r="W235" s="167">
        <f>V235*K235</f>
        <v>0</v>
      </c>
      <c r="X235" s="167">
        <v>0</v>
      </c>
      <c r="Y235" s="167">
        <f>X235*K235</f>
        <v>0</v>
      </c>
      <c r="Z235" s="167">
        <v>0</v>
      </c>
      <c r="AA235" s="168">
        <f>Z235*K235</f>
        <v>0</v>
      </c>
      <c r="AR235" s="20" t="s">
        <v>163</v>
      </c>
      <c r="AT235" s="20" t="s">
        <v>159</v>
      </c>
      <c r="AU235" s="20" t="s">
        <v>117</v>
      </c>
      <c r="AY235" s="20" t="s">
        <v>158</v>
      </c>
      <c r="BE235" s="107">
        <f>IF(U235="základní",N235,0)</f>
        <v>0</v>
      </c>
      <c r="BF235" s="107">
        <f>IF(U235="snížená",N235,0)</f>
        <v>0</v>
      </c>
      <c r="BG235" s="107">
        <f>IF(U235="zákl. přenesená",N235,0)</f>
        <v>0</v>
      </c>
      <c r="BH235" s="107">
        <f>IF(U235="sníž. přenesená",N235,0)</f>
        <v>0</v>
      </c>
      <c r="BI235" s="107">
        <f>IF(U235="nulová",N235,0)</f>
        <v>0</v>
      </c>
      <c r="BJ235" s="20" t="s">
        <v>86</v>
      </c>
      <c r="BK235" s="107">
        <f>ROUND(L235*K235,2)</f>
        <v>0</v>
      </c>
      <c r="BL235" s="20" t="s">
        <v>163</v>
      </c>
      <c r="BM235" s="20" t="s">
        <v>322</v>
      </c>
    </row>
    <row r="236" spans="2:65" s="10" customFormat="1" ht="14.4" customHeight="1">
      <c r="B236" s="169"/>
      <c r="C236" s="170"/>
      <c r="D236" s="170"/>
      <c r="E236" s="171" t="s">
        <v>5</v>
      </c>
      <c r="F236" s="246" t="s">
        <v>117</v>
      </c>
      <c r="G236" s="247"/>
      <c r="H236" s="247"/>
      <c r="I236" s="247"/>
      <c r="J236" s="170"/>
      <c r="K236" s="172">
        <v>2</v>
      </c>
      <c r="L236" s="170"/>
      <c r="M236" s="170"/>
      <c r="N236" s="170"/>
      <c r="O236" s="170"/>
      <c r="P236" s="170"/>
      <c r="Q236" s="170"/>
      <c r="R236" s="173"/>
      <c r="T236" s="174"/>
      <c r="U236" s="170"/>
      <c r="V236" s="170"/>
      <c r="W236" s="170"/>
      <c r="X236" s="170"/>
      <c r="Y236" s="170"/>
      <c r="Z236" s="170"/>
      <c r="AA236" s="175"/>
      <c r="AT236" s="176" t="s">
        <v>166</v>
      </c>
      <c r="AU236" s="176" t="s">
        <v>117</v>
      </c>
      <c r="AV236" s="10" t="s">
        <v>117</v>
      </c>
      <c r="AW236" s="10" t="s">
        <v>35</v>
      </c>
      <c r="AX236" s="10" t="s">
        <v>78</v>
      </c>
      <c r="AY236" s="176" t="s">
        <v>158</v>
      </c>
    </row>
    <row r="237" spans="2:65" s="11" customFormat="1" ht="14.4" customHeight="1">
      <c r="B237" s="177"/>
      <c r="C237" s="178"/>
      <c r="D237" s="178"/>
      <c r="E237" s="179" t="s">
        <v>5</v>
      </c>
      <c r="F237" s="248" t="s">
        <v>167</v>
      </c>
      <c r="G237" s="249"/>
      <c r="H237" s="249"/>
      <c r="I237" s="249"/>
      <c r="J237" s="178"/>
      <c r="K237" s="180">
        <v>2</v>
      </c>
      <c r="L237" s="178"/>
      <c r="M237" s="178"/>
      <c r="N237" s="178"/>
      <c r="O237" s="178"/>
      <c r="P237" s="178"/>
      <c r="Q237" s="178"/>
      <c r="R237" s="181"/>
      <c r="T237" s="182"/>
      <c r="U237" s="178"/>
      <c r="V237" s="178"/>
      <c r="W237" s="178"/>
      <c r="X237" s="178"/>
      <c r="Y237" s="178"/>
      <c r="Z237" s="178"/>
      <c r="AA237" s="183"/>
      <c r="AT237" s="184" t="s">
        <v>166</v>
      </c>
      <c r="AU237" s="184" t="s">
        <v>117</v>
      </c>
      <c r="AV237" s="11" t="s">
        <v>163</v>
      </c>
      <c r="AW237" s="11" t="s">
        <v>35</v>
      </c>
      <c r="AX237" s="11" t="s">
        <v>86</v>
      </c>
      <c r="AY237" s="184" t="s">
        <v>158</v>
      </c>
    </row>
    <row r="238" spans="2:65" s="1" customFormat="1" ht="22.8" customHeight="1">
      <c r="B238" s="133"/>
      <c r="C238" s="185" t="s">
        <v>323</v>
      </c>
      <c r="D238" s="185" t="s">
        <v>309</v>
      </c>
      <c r="E238" s="186" t="s">
        <v>324</v>
      </c>
      <c r="F238" s="250" t="s">
        <v>325</v>
      </c>
      <c r="G238" s="250"/>
      <c r="H238" s="250"/>
      <c r="I238" s="250"/>
      <c r="J238" s="187" t="s">
        <v>317</v>
      </c>
      <c r="K238" s="188">
        <v>2</v>
      </c>
      <c r="L238" s="251">
        <v>0</v>
      </c>
      <c r="M238" s="251"/>
      <c r="N238" s="252">
        <f>ROUND(L238*K238,2)</f>
        <v>0</v>
      </c>
      <c r="O238" s="253"/>
      <c r="P238" s="253"/>
      <c r="Q238" s="253"/>
      <c r="R238" s="136"/>
      <c r="T238" s="166" t="s">
        <v>5</v>
      </c>
      <c r="U238" s="45" t="s">
        <v>43</v>
      </c>
      <c r="V238" s="37"/>
      <c r="W238" s="167">
        <f>V238*K238</f>
        <v>0</v>
      </c>
      <c r="X238" s="167">
        <v>0</v>
      </c>
      <c r="Y238" s="167">
        <f>X238*K238</f>
        <v>0</v>
      </c>
      <c r="Z238" s="167">
        <v>0</v>
      </c>
      <c r="AA238" s="168">
        <f>Z238*K238</f>
        <v>0</v>
      </c>
      <c r="AR238" s="20" t="s">
        <v>194</v>
      </c>
      <c r="AT238" s="20" t="s">
        <v>309</v>
      </c>
      <c r="AU238" s="20" t="s">
        <v>117</v>
      </c>
      <c r="AY238" s="20" t="s">
        <v>158</v>
      </c>
      <c r="BE238" s="107">
        <f>IF(U238="základní",N238,0)</f>
        <v>0</v>
      </c>
      <c r="BF238" s="107">
        <f>IF(U238="snížená",N238,0)</f>
        <v>0</v>
      </c>
      <c r="BG238" s="107">
        <f>IF(U238="zákl. přenesená",N238,0)</f>
        <v>0</v>
      </c>
      <c r="BH238" s="107">
        <f>IF(U238="sníž. přenesená",N238,0)</f>
        <v>0</v>
      </c>
      <c r="BI238" s="107">
        <f>IF(U238="nulová",N238,0)</f>
        <v>0</v>
      </c>
      <c r="BJ238" s="20" t="s">
        <v>86</v>
      </c>
      <c r="BK238" s="107">
        <f>ROUND(L238*K238,2)</f>
        <v>0</v>
      </c>
      <c r="BL238" s="20" t="s">
        <v>163</v>
      </c>
      <c r="BM238" s="20" t="s">
        <v>326</v>
      </c>
    </row>
    <row r="239" spans="2:65" s="1" customFormat="1" ht="34.200000000000003" customHeight="1">
      <c r="B239" s="133"/>
      <c r="C239" s="162" t="s">
        <v>327</v>
      </c>
      <c r="D239" s="162" t="s">
        <v>159</v>
      </c>
      <c r="E239" s="163" t="s">
        <v>328</v>
      </c>
      <c r="F239" s="254" t="s">
        <v>329</v>
      </c>
      <c r="G239" s="254"/>
      <c r="H239" s="254"/>
      <c r="I239" s="254"/>
      <c r="J239" s="164" t="s">
        <v>162</v>
      </c>
      <c r="K239" s="165">
        <v>110</v>
      </c>
      <c r="L239" s="255">
        <v>0</v>
      </c>
      <c r="M239" s="255"/>
      <c r="N239" s="253">
        <f>ROUND(L239*K239,2)</f>
        <v>0</v>
      </c>
      <c r="O239" s="253"/>
      <c r="P239" s="253"/>
      <c r="Q239" s="253"/>
      <c r="R239" s="136"/>
      <c r="T239" s="166" t="s">
        <v>5</v>
      </c>
      <c r="U239" s="45" t="s">
        <v>43</v>
      </c>
      <c r="V239" s="37"/>
      <c r="W239" s="167">
        <f>V239*K239</f>
        <v>0</v>
      </c>
      <c r="X239" s="167">
        <v>0</v>
      </c>
      <c r="Y239" s="167">
        <f>X239*K239</f>
        <v>0</v>
      </c>
      <c r="Z239" s="167">
        <v>0</v>
      </c>
      <c r="AA239" s="168">
        <f>Z239*K239</f>
        <v>0</v>
      </c>
      <c r="AR239" s="20" t="s">
        <v>163</v>
      </c>
      <c r="AT239" s="20" t="s">
        <v>159</v>
      </c>
      <c r="AU239" s="20" t="s">
        <v>117</v>
      </c>
      <c r="AY239" s="20" t="s">
        <v>158</v>
      </c>
      <c r="BE239" s="107">
        <f>IF(U239="základní",N239,0)</f>
        <v>0</v>
      </c>
      <c r="BF239" s="107">
        <f>IF(U239="snížená",N239,0)</f>
        <v>0</v>
      </c>
      <c r="BG239" s="107">
        <f>IF(U239="zákl. přenesená",N239,0)</f>
        <v>0</v>
      </c>
      <c r="BH239" s="107">
        <f>IF(U239="sníž. přenesená",N239,0)</f>
        <v>0</v>
      </c>
      <c r="BI239" s="107">
        <f>IF(U239="nulová",N239,0)</f>
        <v>0</v>
      </c>
      <c r="BJ239" s="20" t="s">
        <v>86</v>
      </c>
      <c r="BK239" s="107">
        <f>ROUND(L239*K239,2)</f>
        <v>0</v>
      </c>
      <c r="BL239" s="20" t="s">
        <v>163</v>
      </c>
      <c r="BM239" s="20" t="s">
        <v>330</v>
      </c>
    </row>
    <row r="240" spans="2:65" s="10" customFormat="1" ht="14.4" customHeight="1">
      <c r="B240" s="169"/>
      <c r="C240" s="170"/>
      <c r="D240" s="170"/>
      <c r="E240" s="171" t="s">
        <v>5</v>
      </c>
      <c r="F240" s="246" t="s">
        <v>331</v>
      </c>
      <c r="G240" s="247"/>
      <c r="H240" s="247"/>
      <c r="I240" s="247"/>
      <c r="J240" s="170"/>
      <c r="K240" s="172">
        <v>37</v>
      </c>
      <c r="L240" s="170"/>
      <c r="M240" s="170"/>
      <c r="N240" s="170"/>
      <c r="O240" s="170"/>
      <c r="P240" s="170"/>
      <c r="Q240" s="170"/>
      <c r="R240" s="173"/>
      <c r="T240" s="174"/>
      <c r="U240" s="170"/>
      <c r="V240" s="170"/>
      <c r="W240" s="170"/>
      <c r="X240" s="170"/>
      <c r="Y240" s="170"/>
      <c r="Z240" s="170"/>
      <c r="AA240" s="175"/>
      <c r="AT240" s="176" t="s">
        <v>166</v>
      </c>
      <c r="AU240" s="176" t="s">
        <v>117</v>
      </c>
      <c r="AV240" s="10" t="s">
        <v>117</v>
      </c>
      <c r="AW240" s="10" t="s">
        <v>35</v>
      </c>
      <c r="AX240" s="10" t="s">
        <v>78</v>
      </c>
      <c r="AY240" s="176" t="s">
        <v>158</v>
      </c>
    </row>
    <row r="241" spans="2:65" s="10" customFormat="1" ht="14.4" customHeight="1">
      <c r="B241" s="169"/>
      <c r="C241" s="170"/>
      <c r="D241" s="170"/>
      <c r="E241" s="171" t="s">
        <v>5</v>
      </c>
      <c r="F241" s="256" t="s">
        <v>331</v>
      </c>
      <c r="G241" s="257"/>
      <c r="H241" s="257"/>
      <c r="I241" s="257"/>
      <c r="J241" s="170"/>
      <c r="K241" s="172">
        <v>37</v>
      </c>
      <c r="L241" s="170"/>
      <c r="M241" s="170"/>
      <c r="N241" s="170"/>
      <c r="O241" s="170"/>
      <c r="P241" s="170"/>
      <c r="Q241" s="170"/>
      <c r="R241" s="173"/>
      <c r="T241" s="174"/>
      <c r="U241" s="170"/>
      <c r="V241" s="170"/>
      <c r="W241" s="170"/>
      <c r="X241" s="170"/>
      <c r="Y241" s="170"/>
      <c r="Z241" s="170"/>
      <c r="AA241" s="175"/>
      <c r="AT241" s="176" t="s">
        <v>166</v>
      </c>
      <c r="AU241" s="176" t="s">
        <v>117</v>
      </c>
      <c r="AV241" s="10" t="s">
        <v>117</v>
      </c>
      <c r="AW241" s="10" t="s">
        <v>35</v>
      </c>
      <c r="AX241" s="10" t="s">
        <v>78</v>
      </c>
      <c r="AY241" s="176" t="s">
        <v>158</v>
      </c>
    </row>
    <row r="242" spans="2:65" s="10" customFormat="1" ht="14.4" customHeight="1">
      <c r="B242" s="169"/>
      <c r="C242" s="170"/>
      <c r="D242" s="170"/>
      <c r="E242" s="171" t="s">
        <v>5</v>
      </c>
      <c r="F242" s="256" t="s">
        <v>239</v>
      </c>
      <c r="G242" s="257"/>
      <c r="H242" s="257"/>
      <c r="I242" s="257"/>
      <c r="J242" s="170"/>
      <c r="K242" s="172">
        <v>18</v>
      </c>
      <c r="L242" s="170"/>
      <c r="M242" s="170"/>
      <c r="N242" s="170"/>
      <c r="O242" s="170"/>
      <c r="P242" s="170"/>
      <c r="Q242" s="170"/>
      <c r="R242" s="173"/>
      <c r="T242" s="174"/>
      <c r="U242" s="170"/>
      <c r="V242" s="170"/>
      <c r="W242" s="170"/>
      <c r="X242" s="170"/>
      <c r="Y242" s="170"/>
      <c r="Z242" s="170"/>
      <c r="AA242" s="175"/>
      <c r="AT242" s="176" t="s">
        <v>166</v>
      </c>
      <c r="AU242" s="176" t="s">
        <v>117</v>
      </c>
      <c r="AV242" s="10" t="s">
        <v>117</v>
      </c>
      <c r="AW242" s="10" t="s">
        <v>35</v>
      </c>
      <c r="AX242" s="10" t="s">
        <v>78</v>
      </c>
      <c r="AY242" s="176" t="s">
        <v>158</v>
      </c>
    </row>
    <row r="243" spans="2:65" s="10" customFormat="1" ht="14.4" customHeight="1">
      <c r="B243" s="169"/>
      <c r="C243" s="170"/>
      <c r="D243" s="170"/>
      <c r="E243" s="171" t="s">
        <v>5</v>
      </c>
      <c r="F243" s="256" t="s">
        <v>239</v>
      </c>
      <c r="G243" s="257"/>
      <c r="H243" s="257"/>
      <c r="I243" s="257"/>
      <c r="J243" s="170"/>
      <c r="K243" s="172">
        <v>18</v>
      </c>
      <c r="L243" s="170"/>
      <c r="M243" s="170"/>
      <c r="N243" s="170"/>
      <c r="O243" s="170"/>
      <c r="P243" s="170"/>
      <c r="Q243" s="170"/>
      <c r="R243" s="173"/>
      <c r="T243" s="174"/>
      <c r="U243" s="170"/>
      <c r="V243" s="170"/>
      <c r="W243" s="170"/>
      <c r="X243" s="170"/>
      <c r="Y243" s="170"/>
      <c r="Z243" s="170"/>
      <c r="AA243" s="175"/>
      <c r="AT243" s="176" t="s">
        <v>166</v>
      </c>
      <c r="AU243" s="176" t="s">
        <v>117</v>
      </c>
      <c r="AV243" s="10" t="s">
        <v>117</v>
      </c>
      <c r="AW243" s="10" t="s">
        <v>35</v>
      </c>
      <c r="AX243" s="10" t="s">
        <v>78</v>
      </c>
      <c r="AY243" s="176" t="s">
        <v>158</v>
      </c>
    </row>
    <row r="244" spans="2:65" s="11" customFormat="1" ht="14.4" customHeight="1">
      <c r="B244" s="177"/>
      <c r="C244" s="178"/>
      <c r="D244" s="178"/>
      <c r="E244" s="179" t="s">
        <v>5</v>
      </c>
      <c r="F244" s="248" t="s">
        <v>167</v>
      </c>
      <c r="G244" s="249"/>
      <c r="H244" s="249"/>
      <c r="I244" s="249"/>
      <c r="J244" s="178"/>
      <c r="K244" s="180">
        <v>110</v>
      </c>
      <c r="L244" s="178"/>
      <c r="M244" s="178"/>
      <c r="N244" s="178"/>
      <c r="O244" s="178"/>
      <c r="P244" s="178"/>
      <c r="Q244" s="178"/>
      <c r="R244" s="181"/>
      <c r="T244" s="182"/>
      <c r="U244" s="178"/>
      <c r="V244" s="178"/>
      <c r="W244" s="178"/>
      <c r="X244" s="178"/>
      <c r="Y244" s="178"/>
      <c r="Z244" s="178"/>
      <c r="AA244" s="183"/>
      <c r="AT244" s="184" t="s">
        <v>166</v>
      </c>
      <c r="AU244" s="184" t="s">
        <v>117</v>
      </c>
      <c r="AV244" s="11" t="s">
        <v>163</v>
      </c>
      <c r="AW244" s="11" t="s">
        <v>35</v>
      </c>
      <c r="AX244" s="11" t="s">
        <v>86</v>
      </c>
      <c r="AY244" s="184" t="s">
        <v>158</v>
      </c>
    </row>
    <row r="245" spans="2:65" s="1" customFormat="1" ht="22.8" customHeight="1">
      <c r="B245" s="133"/>
      <c r="C245" s="185" t="s">
        <v>332</v>
      </c>
      <c r="D245" s="185" t="s">
        <v>309</v>
      </c>
      <c r="E245" s="186" t="s">
        <v>333</v>
      </c>
      <c r="F245" s="250" t="s">
        <v>334</v>
      </c>
      <c r="G245" s="250"/>
      <c r="H245" s="250"/>
      <c r="I245" s="250"/>
      <c r="J245" s="187" t="s">
        <v>162</v>
      </c>
      <c r="K245" s="188">
        <v>115</v>
      </c>
      <c r="L245" s="251">
        <v>0</v>
      </c>
      <c r="M245" s="251"/>
      <c r="N245" s="252">
        <f>ROUND(L245*K245,2)</f>
        <v>0</v>
      </c>
      <c r="O245" s="253"/>
      <c r="P245" s="253"/>
      <c r="Q245" s="253"/>
      <c r="R245" s="136"/>
      <c r="T245" s="166" t="s">
        <v>5</v>
      </c>
      <c r="U245" s="45" t="s">
        <v>43</v>
      </c>
      <c r="V245" s="37"/>
      <c r="W245" s="167">
        <f>V245*K245</f>
        <v>0</v>
      </c>
      <c r="X245" s="167">
        <v>0</v>
      </c>
      <c r="Y245" s="167">
        <f>X245*K245</f>
        <v>0</v>
      </c>
      <c r="Z245" s="167">
        <v>0</v>
      </c>
      <c r="AA245" s="168">
        <f>Z245*K245</f>
        <v>0</v>
      </c>
      <c r="AR245" s="20" t="s">
        <v>194</v>
      </c>
      <c r="AT245" s="20" t="s">
        <v>309</v>
      </c>
      <c r="AU245" s="20" t="s">
        <v>117</v>
      </c>
      <c r="AY245" s="20" t="s">
        <v>158</v>
      </c>
      <c r="BE245" s="107">
        <f>IF(U245="základní",N245,0)</f>
        <v>0</v>
      </c>
      <c r="BF245" s="107">
        <f>IF(U245="snížená",N245,0)</f>
        <v>0</v>
      </c>
      <c r="BG245" s="107">
        <f>IF(U245="zákl. přenesená",N245,0)</f>
        <v>0</v>
      </c>
      <c r="BH245" s="107">
        <f>IF(U245="sníž. přenesená",N245,0)</f>
        <v>0</v>
      </c>
      <c r="BI245" s="107">
        <f>IF(U245="nulová",N245,0)</f>
        <v>0</v>
      </c>
      <c r="BJ245" s="20" t="s">
        <v>86</v>
      </c>
      <c r="BK245" s="107">
        <f>ROUND(L245*K245,2)</f>
        <v>0</v>
      </c>
      <c r="BL245" s="20" t="s">
        <v>163</v>
      </c>
      <c r="BM245" s="20" t="s">
        <v>335</v>
      </c>
    </row>
    <row r="246" spans="2:65" s="1" customFormat="1" ht="34.200000000000003" customHeight="1">
      <c r="B246" s="133"/>
      <c r="C246" s="162" t="s">
        <v>331</v>
      </c>
      <c r="D246" s="162" t="s">
        <v>159</v>
      </c>
      <c r="E246" s="163" t="s">
        <v>336</v>
      </c>
      <c r="F246" s="254" t="s">
        <v>337</v>
      </c>
      <c r="G246" s="254"/>
      <c r="H246" s="254"/>
      <c r="I246" s="254"/>
      <c r="J246" s="164" t="s">
        <v>162</v>
      </c>
      <c r="K246" s="165">
        <v>528</v>
      </c>
      <c r="L246" s="255">
        <v>0</v>
      </c>
      <c r="M246" s="255"/>
      <c r="N246" s="253">
        <f>ROUND(L246*K246,2)</f>
        <v>0</v>
      </c>
      <c r="O246" s="253"/>
      <c r="P246" s="253"/>
      <c r="Q246" s="253"/>
      <c r="R246" s="136"/>
      <c r="T246" s="166" t="s">
        <v>5</v>
      </c>
      <c r="U246" s="45" t="s">
        <v>43</v>
      </c>
      <c r="V246" s="37"/>
      <c r="W246" s="167">
        <f>V246*K246</f>
        <v>0</v>
      </c>
      <c r="X246" s="167">
        <v>0</v>
      </c>
      <c r="Y246" s="167">
        <f>X246*K246</f>
        <v>0</v>
      </c>
      <c r="Z246" s="167">
        <v>0</v>
      </c>
      <c r="AA246" s="168">
        <f>Z246*K246</f>
        <v>0</v>
      </c>
      <c r="AR246" s="20" t="s">
        <v>163</v>
      </c>
      <c r="AT246" s="20" t="s">
        <v>159</v>
      </c>
      <c r="AU246" s="20" t="s">
        <v>117</v>
      </c>
      <c r="AY246" s="20" t="s">
        <v>158</v>
      </c>
      <c r="BE246" s="107">
        <f>IF(U246="základní",N246,0)</f>
        <v>0</v>
      </c>
      <c r="BF246" s="107">
        <f>IF(U246="snížená",N246,0)</f>
        <v>0</v>
      </c>
      <c r="BG246" s="107">
        <f>IF(U246="zákl. přenesená",N246,0)</f>
        <v>0</v>
      </c>
      <c r="BH246" s="107">
        <f>IF(U246="sníž. přenesená",N246,0)</f>
        <v>0</v>
      </c>
      <c r="BI246" s="107">
        <f>IF(U246="nulová",N246,0)</f>
        <v>0</v>
      </c>
      <c r="BJ246" s="20" t="s">
        <v>86</v>
      </c>
      <c r="BK246" s="107">
        <f>ROUND(L246*K246,2)</f>
        <v>0</v>
      </c>
      <c r="BL246" s="20" t="s">
        <v>163</v>
      </c>
      <c r="BM246" s="20" t="s">
        <v>338</v>
      </c>
    </row>
    <row r="247" spans="2:65" s="10" customFormat="1" ht="14.4" customHeight="1">
      <c r="B247" s="169"/>
      <c r="C247" s="170"/>
      <c r="D247" s="170"/>
      <c r="E247" s="171" t="s">
        <v>5</v>
      </c>
      <c r="F247" s="246" t="s">
        <v>339</v>
      </c>
      <c r="G247" s="247"/>
      <c r="H247" s="247"/>
      <c r="I247" s="247"/>
      <c r="J247" s="170"/>
      <c r="K247" s="172">
        <v>528</v>
      </c>
      <c r="L247" s="170"/>
      <c r="M247" s="170"/>
      <c r="N247" s="170"/>
      <c r="O247" s="170"/>
      <c r="P247" s="170"/>
      <c r="Q247" s="170"/>
      <c r="R247" s="173"/>
      <c r="T247" s="174"/>
      <c r="U247" s="170"/>
      <c r="V247" s="170"/>
      <c r="W247" s="170"/>
      <c r="X247" s="170"/>
      <c r="Y247" s="170"/>
      <c r="Z247" s="170"/>
      <c r="AA247" s="175"/>
      <c r="AT247" s="176" t="s">
        <v>166</v>
      </c>
      <c r="AU247" s="176" t="s">
        <v>117</v>
      </c>
      <c r="AV247" s="10" t="s">
        <v>117</v>
      </c>
      <c r="AW247" s="10" t="s">
        <v>35</v>
      </c>
      <c r="AX247" s="10" t="s">
        <v>78</v>
      </c>
      <c r="AY247" s="176" t="s">
        <v>158</v>
      </c>
    </row>
    <row r="248" spans="2:65" s="11" customFormat="1" ht="14.4" customHeight="1">
      <c r="B248" s="177"/>
      <c r="C248" s="178"/>
      <c r="D248" s="178"/>
      <c r="E248" s="179" t="s">
        <v>5</v>
      </c>
      <c r="F248" s="248" t="s">
        <v>167</v>
      </c>
      <c r="G248" s="249"/>
      <c r="H248" s="249"/>
      <c r="I248" s="249"/>
      <c r="J248" s="178"/>
      <c r="K248" s="180">
        <v>528</v>
      </c>
      <c r="L248" s="178"/>
      <c r="M248" s="178"/>
      <c r="N248" s="178"/>
      <c r="O248" s="178"/>
      <c r="P248" s="178"/>
      <c r="Q248" s="178"/>
      <c r="R248" s="181"/>
      <c r="T248" s="182"/>
      <c r="U248" s="178"/>
      <c r="V248" s="178"/>
      <c r="W248" s="178"/>
      <c r="X248" s="178"/>
      <c r="Y248" s="178"/>
      <c r="Z248" s="178"/>
      <c r="AA248" s="183"/>
      <c r="AT248" s="184" t="s">
        <v>166</v>
      </c>
      <c r="AU248" s="184" t="s">
        <v>117</v>
      </c>
      <c r="AV248" s="11" t="s">
        <v>163</v>
      </c>
      <c r="AW248" s="11" t="s">
        <v>35</v>
      </c>
      <c r="AX248" s="11" t="s">
        <v>86</v>
      </c>
      <c r="AY248" s="184" t="s">
        <v>158</v>
      </c>
    </row>
    <row r="249" spans="2:65" s="1" customFormat="1" ht="22.8" customHeight="1">
      <c r="B249" s="133"/>
      <c r="C249" s="185" t="s">
        <v>307</v>
      </c>
      <c r="D249" s="185" t="s">
        <v>309</v>
      </c>
      <c r="E249" s="186" t="s">
        <v>340</v>
      </c>
      <c r="F249" s="250" t="s">
        <v>341</v>
      </c>
      <c r="G249" s="250"/>
      <c r="H249" s="250"/>
      <c r="I249" s="250"/>
      <c r="J249" s="187" t="s">
        <v>162</v>
      </c>
      <c r="K249" s="188">
        <v>528</v>
      </c>
      <c r="L249" s="251">
        <v>0</v>
      </c>
      <c r="M249" s="251"/>
      <c r="N249" s="252">
        <f>ROUND(L249*K249,2)</f>
        <v>0</v>
      </c>
      <c r="O249" s="253"/>
      <c r="P249" s="253"/>
      <c r="Q249" s="253"/>
      <c r="R249" s="136"/>
      <c r="T249" s="166" t="s">
        <v>5</v>
      </c>
      <c r="U249" s="45" t="s">
        <v>43</v>
      </c>
      <c r="V249" s="37"/>
      <c r="W249" s="167">
        <f>V249*K249</f>
        <v>0</v>
      </c>
      <c r="X249" s="167">
        <v>5.0000000000000002E-5</v>
      </c>
      <c r="Y249" s="167">
        <f>X249*K249</f>
        <v>2.64E-2</v>
      </c>
      <c r="Z249" s="167">
        <v>0</v>
      </c>
      <c r="AA249" s="168">
        <f>Z249*K249</f>
        <v>0</v>
      </c>
      <c r="AR249" s="20" t="s">
        <v>194</v>
      </c>
      <c r="AT249" s="20" t="s">
        <v>309</v>
      </c>
      <c r="AU249" s="20" t="s">
        <v>117</v>
      </c>
      <c r="AY249" s="20" t="s">
        <v>158</v>
      </c>
      <c r="BE249" s="107">
        <f>IF(U249="základní",N249,0)</f>
        <v>0</v>
      </c>
      <c r="BF249" s="107">
        <f>IF(U249="snížená",N249,0)</f>
        <v>0</v>
      </c>
      <c r="BG249" s="107">
        <f>IF(U249="zákl. přenesená",N249,0)</f>
        <v>0</v>
      </c>
      <c r="BH249" s="107">
        <f>IF(U249="sníž. přenesená",N249,0)</f>
        <v>0</v>
      </c>
      <c r="BI249" s="107">
        <f>IF(U249="nulová",N249,0)</f>
        <v>0</v>
      </c>
      <c r="BJ249" s="20" t="s">
        <v>86</v>
      </c>
      <c r="BK249" s="107">
        <f>ROUND(L249*K249,2)</f>
        <v>0</v>
      </c>
      <c r="BL249" s="20" t="s">
        <v>163</v>
      </c>
      <c r="BM249" s="20" t="s">
        <v>342</v>
      </c>
    </row>
    <row r="250" spans="2:65" s="1" customFormat="1" ht="34.200000000000003" customHeight="1">
      <c r="B250" s="133"/>
      <c r="C250" s="162" t="s">
        <v>343</v>
      </c>
      <c r="D250" s="162" t="s">
        <v>159</v>
      </c>
      <c r="E250" s="163" t="s">
        <v>344</v>
      </c>
      <c r="F250" s="254" t="s">
        <v>345</v>
      </c>
      <c r="G250" s="254"/>
      <c r="H250" s="254"/>
      <c r="I250" s="254"/>
      <c r="J250" s="164" t="s">
        <v>162</v>
      </c>
      <c r="K250" s="165">
        <v>528</v>
      </c>
      <c r="L250" s="255">
        <v>0</v>
      </c>
      <c r="M250" s="255"/>
      <c r="N250" s="253">
        <f>ROUND(L250*K250,2)</f>
        <v>0</v>
      </c>
      <c r="O250" s="253"/>
      <c r="P250" s="253"/>
      <c r="Q250" s="253"/>
      <c r="R250" s="136"/>
      <c r="T250" s="166" t="s">
        <v>5</v>
      </c>
      <c r="U250" s="45" t="s">
        <v>43</v>
      </c>
      <c r="V250" s="37"/>
      <c r="W250" s="167">
        <f>V250*K250</f>
        <v>0</v>
      </c>
      <c r="X250" s="167">
        <v>0</v>
      </c>
      <c r="Y250" s="167">
        <f>X250*K250</f>
        <v>0</v>
      </c>
      <c r="Z250" s="167">
        <v>0</v>
      </c>
      <c r="AA250" s="168">
        <f>Z250*K250</f>
        <v>0</v>
      </c>
      <c r="AR250" s="20" t="s">
        <v>163</v>
      </c>
      <c r="AT250" s="20" t="s">
        <v>159</v>
      </c>
      <c r="AU250" s="20" t="s">
        <v>117</v>
      </c>
      <c r="AY250" s="20" t="s">
        <v>158</v>
      </c>
      <c r="BE250" s="107">
        <f>IF(U250="základní",N250,0)</f>
        <v>0</v>
      </c>
      <c r="BF250" s="107">
        <f>IF(U250="snížená",N250,0)</f>
        <v>0</v>
      </c>
      <c r="BG250" s="107">
        <f>IF(U250="zákl. přenesená",N250,0)</f>
        <v>0</v>
      </c>
      <c r="BH250" s="107">
        <f>IF(U250="sníž. přenesená",N250,0)</f>
        <v>0</v>
      </c>
      <c r="BI250" s="107">
        <f>IF(U250="nulová",N250,0)</f>
        <v>0</v>
      </c>
      <c r="BJ250" s="20" t="s">
        <v>86</v>
      </c>
      <c r="BK250" s="107">
        <f>ROUND(L250*K250,2)</f>
        <v>0</v>
      </c>
      <c r="BL250" s="20" t="s">
        <v>163</v>
      </c>
      <c r="BM250" s="20" t="s">
        <v>346</v>
      </c>
    </row>
    <row r="251" spans="2:65" s="10" customFormat="1" ht="14.4" customHeight="1">
      <c r="B251" s="169"/>
      <c r="C251" s="170"/>
      <c r="D251" s="170"/>
      <c r="E251" s="171" t="s">
        <v>5</v>
      </c>
      <c r="F251" s="246" t="s">
        <v>347</v>
      </c>
      <c r="G251" s="247"/>
      <c r="H251" s="247"/>
      <c r="I251" s="247"/>
      <c r="J251" s="170"/>
      <c r="K251" s="172">
        <v>528</v>
      </c>
      <c r="L251" s="170"/>
      <c r="M251" s="170"/>
      <c r="N251" s="170"/>
      <c r="O251" s="170"/>
      <c r="P251" s="170"/>
      <c r="Q251" s="170"/>
      <c r="R251" s="173"/>
      <c r="T251" s="174"/>
      <c r="U251" s="170"/>
      <c r="V251" s="170"/>
      <c r="W251" s="170"/>
      <c r="X251" s="170"/>
      <c r="Y251" s="170"/>
      <c r="Z251" s="170"/>
      <c r="AA251" s="175"/>
      <c r="AT251" s="176" t="s">
        <v>166</v>
      </c>
      <c r="AU251" s="176" t="s">
        <v>117</v>
      </c>
      <c r="AV251" s="10" t="s">
        <v>117</v>
      </c>
      <c r="AW251" s="10" t="s">
        <v>35</v>
      </c>
      <c r="AX251" s="10" t="s">
        <v>78</v>
      </c>
      <c r="AY251" s="176" t="s">
        <v>158</v>
      </c>
    </row>
    <row r="252" spans="2:65" s="11" customFormat="1" ht="14.4" customHeight="1">
      <c r="B252" s="177"/>
      <c r="C252" s="178"/>
      <c r="D252" s="178"/>
      <c r="E252" s="179" t="s">
        <v>5</v>
      </c>
      <c r="F252" s="248" t="s">
        <v>167</v>
      </c>
      <c r="G252" s="249"/>
      <c r="H252" s="249"/>
      <c r="I252" s="249"/>
      <c r="J252" s="178"/>
      <c r="K252" s="180">
        <v>528</v>
      </c>
      <c r="L252" s="178"/>
      <c r="M252" s="178"/>
      <c r="N252" s="178"/>
      <c r="O252" s="178"/>
      <c r="P252" s="178"/>
      <c r="Q252" s="178"/>
      <c r="R252" s="181"/>
      <c r="T252" s="182"/>
      <c r="U252" s="178"/>
      <c r="V252" s="178"/>
      <c r="W252" s="178"/>
      <c r="X252" s="178"/>
      <c r="Y252" s="178"/>
      <c r="Z252" s="178"/>
      <c r="AA252" s="183"/>
      <c r="AT252" s="184" t="s">
        <v>166</v>
      </c>
      <c r="AU252" s="184" t="s">
        <v>117</v>
      </c>
      <c r="AV252" s="11" t="s">
        <v>163</v>
      </c>
      <c r="AW252" s="11" t="s">
        <v>35</v>
      </c>
      <c r="AX252" s="11" t="s">
        <v>86</v>
      </c>
      <c r="AY252" s="184" t="s">
        <v>158</v>
      </c>
    </row>
    <row r="253" spans="2:65" s="1" customFormat="1" ht="22.8" customHeight="1">
      <c r="B253" s="133"/>
      <c r="C253" s="185" t="s">
        <v>348</v>
      </c>
      <c r="D253" s="185" t="s">
        <v>309</v>
      </c>
      <c r="E253" s="186" t="s">
        <v>349</v>
      </c>
      <c r="F253" s="250" t="s">
        <v>350</v>
      </c>
      <c r="G253" s="250"/>
      <c r="H253" s="250"/>
      <c r="I253" s="250"/>
      <c r="J253" s="187" t="s">
        <v>162</v>
      </c>
      <c r="K253" s="188">
        <v>528</v>
      </c>
      <c r="L253" s="251">
        <v>0</v>
      </c>
      <c r="M253" s="251"/>
      <c r="N253" s="252">
        <f>ROUND(L253*K253,2)</f>
        <v>0</v>
      </c>
      <c r="O253" s="253"/>
      <c r="P253" s="253"/>
      <c r="Q253" s="253"/>
      <c r="R253" s="136"/>
      <c r="T253" s="166" t="s">
        <v>5</v>
      </c>
      <c r="U253" s="45" t="s">
        <v>43</v>
      </c>
      <c r="V253" s="37"/>
      <c r="W253" s="167">
        <f>V253*K253</f>
        <v>0</v>
      </c>
      <c r="X253" s="167">
        <v>2.0000000000000002E-5</v>
      </c>
      <c r="Y253" s="167">
        <f>X253*K253</f>
        <v>1.0560000000000002E-2</v>
      </c>
      <c r="Z253" s="167">
        <v>0</v>
      </c>
      <c r="AA253" s="168">
        <f>Z253*K253</f>
        <v>0</v>
      </c>
      <c r="AR253" s="20" t="s">
        <v>194</v>
      </c>
      <c r="AT253" s="20" t="s">
        <v>309</v>
      </c>
      <c r="AU253" s="20" t="s">
        <v>117</v>
      </c>
      <c r="AY253" s="20" t="s">
        <v>158</v>
      </c>
      <c r="BE253" s="107">
        <f>IF(U253="základní",N253,0)</f>
        <v>0</v>
      </c>
      <c r="BF253" s="107">
        <f>IF(U253="snížená",N253,0)</f>
        <v>0</v>
      </c>
      <c r="BG253" s="107">
        <f>IF(U253="zákl. přenesená",N253,0)</f>
        <v>0</v>
      </c>
      <c r="BH253" s="107">
        <f>IF(U253="sníž. přenesená",N253,0)</f>
        <v>0</v>
      </c>
      <c r="BI253" s="107">
        <f>IF(U253="nulová",N253,0)</f>
        <v>0</v>
      </c>
      <c r="BJ253" s="20" t="s">
        <v>86</v>
      </c>
      <c r="BK253" s="107">
        <f>ROUND(L253*K253,2)</f>
        <v>0</v>
      </c>
      <c r="BL253" s="20" t="s">
        <v>163</v>
      </c>
      <c r="BM253" s="20" t="s">
        <v>351</v>
      </c>
    </row>
    <row r="254" spans="2:65" s="9" customFormat="1" ht="29.85" customHeight="1">
      <c r="B254" s="151"/>
      <c r="C254" s="152"/>
      <c r="D254" s="161" t="s">
        <v>132</v>
      </c>
      <c r="E254" s="161"/>
      <c r="F254" s="161"/>
      <c r="G254" s="161"/>
      <c r="H254" s="161"/>
      <c r="I254" s="161"/>
      <c r="J254" s="161"/>
      <c r="K254" s="161"/>
      <c r="L254" s="161"/>
      <c r="M254" s="161"/>
      <c r="N254" s="242">
        <f>BK254</f>
        <v>0</v>
      </c>
      <c r="O254" s="243"/>
      <c r="P254" s="243"/>
      <c r="Q254" s="243"/>
      <c r="R254" s="154"/>
      <c r="T254" s="155"/>
      <c r="U254" s="152"/>
      <c r="V254" s="152"/>
      <c r="W254" s="156">
        <f>SUM(W255:W273)</f>
        <v>0</v>
      </c>
      <c r="X254" s="152"/>
      <c r="Y254" s="156">
        <f>SUM(Y255:Y273)</f>
        <v>8.6579999999999995</v>
      </c>
      <c r="Z254" s="152"/>
      <c r="AA254" s="157">
        <f>SUM(AA255:AA273)</f>
        <v>0</v>
      </c>
      <c r="AR254" s="158" t="s">
        <v>86</v>
      </c>
      <c r="AT254" s="159" t="s">
        <v>77</v>
      </c>
      <c r="AU254" s="159" t="s">
        <v>86</v>
      </c>
      <c r="AY254" s="158" t="s">
        <v>158</v>
      </c>
      <c r="BK254" s="160">
        <f>SUM(BK255:BK273)</f>
        <v>0</v>
      </c>
    </row>
    <row r="255" spans="2:65" s="1" customFormat="1" ht="22.8" customHeight="1">
      <c r="B255" s="133"/>
      <c r="C255" s="162" t="s">
        <v>352</v>
      </c>
      <c r="D255" s="162" t="s">
        <v>159</v>
      </c>
      <c r="E255" s="163" t="s">
        <v>353</v>
      </c>
      <c r="F255" s="254" t="s">
        <v>354</v>
      </c>
      <c r="G255" s="254"/>
      <c r="H255" s="254"/>
      <c r="I255" s="254"/>
      <c r="J255" s="164" t="s">
        <v>268</v>
      </c>
      <c r="K255" s="165">
        <v>666</v>
      </c>
      <c r="L255" s="255">
        <v>0</v>
      </c>
      <c r="M255" s="255"/>
      <c r="N255" s="253">
        <f>ROUND(L255*K255,2)</f>
        <v>0</v>
      </c>
      <c r="O255" s="253"/>
      <c r="P255" s="253"/>
      <c r="Q255" s="253"/>
      <c r="R255" s="136"/>
      <c r="T255" s="166" t="s">
        <v>5</v>
      </c>
      <c r="U255" s="45" t="s">
        <v>43</v>
      </c>
      <c r="V255" s="37"/>
      <c r="W255" s="167">
        <f>V255*K255</f>
        <v>0</v>
      </c>
      <c r="X255" s="167">
        <v>0</v>
      </c>
      <c r="Y255" s="167">
        <f>X255*K255</f>
        <v>0</v>
      </c>
      <c r="Z255" s="167">
        <v>0</v>
      </c>
      <c r="AA255" s="168">
        <f>Z255*K255</f>
        <v>0</v>
      </c>
      <c r="AR255" s="20" t="s">
        <v>163</v>
      </c>
      <c r="AT255" s="20" t="s">
        <v>159</v>
      </c>
      <c r="AU255" s="20" t="s">
        <v>117</v>
      </c>
      <c r="AY255" s="20" t="s">
        <v>158</v>
      </c>
      <c r="BE255" s="107">
        <f>IF(U255="základní",N255,0)</f>
        <v>0</v>
      </c>
      <c r="BF255" s="107">
        <f>IF(U255="snížená",N255,0)</f>
        <v>0</v>
      </c>
      <c r="BG255" s="107">
        <f>IF(U255="zákl. přenesená",N255,0)</f>
        <v>0</v>
      </c>
      <c r="BH255" s="107">
        <f>IF(U255="sníž. přenesená",N255,0)</f>
        <v>0</v>
      </c>
      <c r="BI255" s="107">
        <f>IF(U255="nulová",N255,0)</f>
        <v>0</v>
      </c>
      <c r="BJ255" s="20" t="s">
        <v>86</v>
      </c>
      <c r="BK255" s="107">
        <f>ROUND(L255*K255,2)</f>
        <v>0</v>
      </c>
      <c r="BL255" s="20" t="s">
        <v>163</v>
      </c>
      <c r="BM255" s="20" t="s">
        <v>355</v>
      </c>
    </row>
    <row r="256" spans="2:65" s="10" customFormat="1" ht="14.4" customHeight="1">
      <c r="B256" s="169"/>
      <c r="C256" s="170"/>
      <c r="D256" s="170"/>
      <c r="E256" s="171" t="s">
        <v>5</v>
      </c>
      <c r="F256" s="246" t="s">
        <v>356</v>
      </c>
      <c r="G256" s="247"/>
      <c r="H256" s="247"/>
      <c r="I256" s="247"/>
      <c r="J256" s="170"/>
      <c r="K256" s="172">
        <v>666</v>
      </c>
      <c r="L256" s="170"/>
      <c r="M256" s="170"/>
      <c r="N256" s="170"/>
      <c r="O256" s="170"/>
      <c r="P256" s="170"/>
      <c r="Q256" s="170"/>
      <c r="R256" s="173"/>
      <c r="T256" s="174"/>
      <c r="U256" s="170"/>
      <c r="V256" s="170"/>
      <c r="W256" s="170"/>
      <c r="X256" s="170"/>
      <c r="Y256" s="170"/>
      <c r="Z256" s="170"/>
      <c r="AA256" s="175"/>
      <c r="AT256" s="176" t="s">
        <v>166</v>
      </c>
      <c r="AU256" s="176" t="s">
        <v>117</v>
      </c>
      <c r="AV256" s="10" t="s">
        <v>117</v>
      </c>
      <c r="AW256" s="10" t="s">
        <v>35</v>
      </c>
      <c r="AX256" s="10" t="s">
        <v>78</v>
      </c>
      <c r="AY256" s="176" t="s">
        <v>158</v>
      </c>
    </row>
    <row r="257" spans="2:65" s="11" customFormat="1" ht="14.4" customHeight="1">
      <c r="B257" s="177"/>
      <c r="C257" s="178"/>
      <c r="D257" s="178"/>
      <c r="E257" s="179" t="s">
        <v>5</v>
      </c>
      <c r="F257" s="248" t="s">
        <v>167</v>
      </c>
      <c r="G257" s="249"/>
      <c r="H257" s="249"/>
      <c r="I257" s="249"/>
      <c r="J257" s="178"/>
      <c r="K257" s="180">
        <v>666</v>
      </c>
      <c r="L257" s="178"/>
      <c r="M257" s="178"/>
      <c r="N257" s="178"/>
      <c r="O257" s="178"/>
      <c r="P257" s="178"/>
      <c r="Q257" s="178"/>
      <c r="R257" s="181"/>
      <c r="T257" s="182"/>
      <c r="U257" s="178"/>
      <c r="V257" s="178"/>
      <c r="W257" s="178"/>
      <c r="X257" s="178"/>
      <c r="Y257" s="178"/>
      <c r="Z257" s="178"/>
      <c r="AA257" s="183"/>
      <c r="AT257" s="184" t="s">
        <v>166</v>
      </c>
      <c r="AU257" s="184" t="s">
        <v>117</v>
      </c>
      <c r="AV257" s="11" t="s">
        <v>163</v>
      </c>
      <c r="AW257" s="11" t="s">
        <v>35</v>
      </c>
      <c r="AX257" s="11" t="s">
        <v>86</v>
      </c>
      <c r="AY257" s="184" t="s">
        <v>158</v>
      </c>
    </row>
    <row r="258" spans="2:65" s="1" customFormat="1" ht="34.200000000000003" customHeight="1">
      <c r="B258" s="133"/>
      <c r="C258" s="162" t="s">
        <v>357</v>
      </c>
      <c r="D258" s="162" t="s">
        <v>159</v>
      </c>
      <c r="E258" s="163" t="s">
        <v>358</v>
      </c>
      <c r="F258" s="254" t="s">
        <v>359</v>
      </c>
      <c r="G258" s="254"/>
      <c r="H258" s="254"/>
      <c r="I258" s="254"/>
      <c r="J258" s="164" t="s">
        <v>268</v>
      </c>
      <c r="K258" s="165">
        <v>666</v>
      </c>
      <c r="L258" s="255">
        <v>0</v>
      </c>
      <c r="M258" s="255"/>
      <c r="N258" s="253">
        <f>ROUND(L258*K258,2)</f>
        <v>0</v>
      </c>
      <c r="O258" s="253"/>
      <c r="P258" s="253"/>
      <c r="Q258" s="253"/>
      <c r="R258" s="136"/>
      <c r="T258" s="166" t="s">
        <v>5</v>
      </c>
      <c r="U258" s="45" t="s">
        <v>43</v>
      </c>
      <c r="V258" s="37"/>
      <c r="W258" s="167">
        <f>V258*K258</f>
        <v>0</v>
      </c>
      <c r="X258" s="167">
        <v>0</v>
      </c>
      <c r="Y258" s="167">
        <f>X258*K258</f>
        <v>0</v>
      </c>
      <c r="Z258" s="167">
        <v>0</v>
      </c>
      <c r="AA258" s="168">
        <f>Z258*K258</f>
        <v>0</v>
      </c>
      <c r="AR258" s="20" t="s">
        <v>163</v>
      </c>
      <c r="AT258" s="20" t="s">
        <v>159</v>
      </c>
      <c r="AU258" s="20" t="s">
        <v>117</v>
      </c>
      <c r="AY258" s="20" t="s">
        <v>158</v>
      </c>
      <c r="BE258" s="107">
        <f>IF(U258="základní",N258,0)</f>
        <v>0</v>
      </c>
      <c r="BF258" s="107">
        <f>IF(U258="snížená",N258,0)</f>
        <v>0</v>
      </c>
      <c r="BG258" s="107">
        <f>IF(U258="zákl. přenesená",N258,0)</f>
        <v>0</v>
      </c>
      <c r="BH258" s="107">
        <f>IF(U258="sníž. přenesená",N258,0)</f>
        <v>0</v>
      </c>
      <c r="BI258" s="107">
        <f>IF(U258="nulová",N258,0)</f>
        <v>0</v>
      </c>
      <c r="BJ258" s="20" t="s">
        <v>86</v>
      </c>
      <c r="BK258" s="107">
        <f>ROUND(L258*K258,2)</f>
        <v>0</v>
      </c>
      <c r="BL258" s="20" t="s">
        <v>163</v>
      </c>
      <c r="BM258" s="20" t="s">
        <v>360</v>
      </c>
    </row>
    <row r="259" spans="2:65" s="10" customFormat="1" ht="14.4" customHeight="1">
      <c r="B259" s="169"/>
      <c r="C259" s="170"/>
      <c r="D259" s="170"/>
      <c r="E259" s="171" t="s">
        <v>5</v>
      </c>
      <c r="F259" s="246" t="s">
        <v>356</v>
      </c>
      <c r="G259" s="247"/>
      <c r="H259" s="247"/>
      <c r="I259" s="247"/>
      <c r="J259" s="170"/>
      <c r="K259" s="172">
        <v>666</v>
      </c>
      <c r="L259" s="170"/>
      <c r="M259" s="170"/>
      <c r="N259" s="170"/>
      <c r="O259" s="170"/>
      <c r="P259" s="170"/>
      <c r="Q259" s="170"/>
      <c r="R259" s="173"/>
      <c r="T259" s="174"/>
      <c r="U259" s="170"/>
      <c r="V259" s="170"/>
      <c r="W259" s="170"/>
      <c r="X259" s="170"/>
      <c r="Y259" s="170"/>
      <c r="Z259" s="170"/>
      <c r="AA259" s="175"/>
      <c r="AT259" s="176" t="s">
        <v>166</v>
      </c>
      <c r="AU259" s="176" t="s">
        <v>117</v>
      </c>
      <c r="AV259" s="10" t="s">
        <v>117</v>
      </c>
      <c r="AW259" s="10" t="s">
        <v>35</v>
      </c>
      <c r="AX259" s="10" t="s">
        <v>78</v>
      </c>
      <c r="AY259" s="176" t="s">
        <v>158</v>
      </c>
    </row>
    <row r="260" spans="2:65" s="11" customFormat="1" ht="14.4" customHeight="1">
      <c r="B260" s="177"/>
      <c r="C260" s="178"/>
      <c r="D260" s="178"/>
      <c r="E260" s="179" t="s">
        <v>5</v>
      </c>
      <c r="F260" s="248" t="s">
        <v>167</v>
      </c>
      <c r="G260" s="249"/>
      <c r="H260" s="249"/>
      <c r="I260" s="249"/>
      <c r="J260" s="178"/>
      <c r="K260" s="180">
        <v>666</v>
      </c>
      <c r="L260" s="178"/>
      <c r="M260" s="178"/>
      <c r="N260" s="178"/>
      <c r="O260" s="178"/>
      <c r="P260" s="178"/>
      <c r="Q260" s="178"/>
      <c r="R260" s="181"/>
      <c r="T260" s="182"/>
      <c r="U260" s="178"/>
      <c r="V260" s="178"/>
      <c r="W260" s="178"/>
      <c r="X260" s="178"/>
      <c r="Y260" s="178"/>
      <c r="Z260" s="178"/>
      <c r="AA260" s="183"/>
      <c r="AT260" s="184" t="s">
        <v>166</v>
      </c>
      <c r="AU260" s="184" t="s">
        <v>117</v>
      </c>
      <c r="AV260" s="11" t="s">
        <v>163</v>
      </c>
      <c r="AW260" s="11" t="s">
        <v>35</v>
      </c>
      <c r="AX260" s="11" t="s">
        <v>86</v>
      </c>
      <c r="AY260" s="184" t="s">
        <v>158</v>
      </c>
    </row>
    <row r="261" spans="2:65" s="1" customFormat="1" ht="34.200000000000003" customHeight="1">
      <c r="B261" s="133"/>
      <c r="C261" s="162" t="s">
        <v>361</v>
      </c>
      <c r="D261" s="162" t="s">
        <v>159</v>
      </c>
      <c r="E261" s="163" t="s">
        <v>362</v>
      </c>
      <c r="F261" s="254" t="s">
        <v>363</v>
      </c>
      <c r="G261" s="254"/>
      <c r="H261" s="254"/>
      <c r="I261" s="254"/>
      <c r="J261" s="164" t="s">
        <v>268</v>
      </c>
      <c r="K261" s="165">
        <v>666</v>
      </c>
      <c r="L261" s="255">
        <v>0</v>
      </c>
      <c r="M261" s="255"/>
      <c r="N261" s="253">
        <f>ROUND(L261*K261,2)</f>
        <v>0</v>
      </c>
      <c r="O261" s="253"/>
      <c r="P261" s="253"/>
      <c r="Q261" s="253"/>
      <c r="R261" s="136"/>
      <c r="T261" s="166" t="s">
        <v>5</v>
      </c>
      <c r="U261" s="45" t="s">
        <v>43</v>
      </c>
      <c r="V261" s="37"/>
      <c r="W261" s="167">
        <f>V261*K261</f>
        <v>0</v>
      </c>
      <c r="X261" s="167">
        <v>0</v>
      </c>
      <c r="Y261" s="167">
        <f>X261*K261</f>
        <v>0</v>
      </c>
      <c r="Z261" s="167">
        <v>0</v>
      </c>
      <c r="AA261" s="168">
        <f>Z261*K261</f>
        <v>0</v>
      </c>
      <c r="AR261" s="20" t="s">
        <v>163</v>
      </c>
      <c r="AT261" s="20" t="s">
        <v>159</v>
      </c>
      <c r="AU261" s="20" t="s">
        <v>117</v>
      </c>
      <c r="AY261" s="20" t="s">
        <v>158</v>
      </c>
      <c r="BE261" s="107">
        <f>IF(U261="základní",N261,0)</f>
        <v>0</v>
      </c>
      <c r="BF261" s="107">
        <f>IF(U261="snížená",N261,0)</f>
        <v>0</v>
      </c>
      <c r="BG261" s="107">
        <f>IF(U261="zákl. přenesená",N261,0)</f>
        <v>0</v>
      </c>
      <c r="BH261" s="107">
        <f>IF(U261="sníž. přenesená",N261,0)</f>
        <v>0</v>
      </c>
      <c r="BI261" s="107">
        <f>IF(U261="nulová",N261,0)</f>
        <v>0</v>
      </c>
      <c r="BJ261" s="20" t="s">
        <v>86</v>
      </c>
      <c r="BK261" s="107">
        <f>ROUND(L261*K261,2)</f>
        <v>0</v>
      </c>
      <c r="BL261" s="20" t="s">
        <v>163</v>
      </c>
      <c r="BM261" s="20" t="s">
        <v>364</v>
      </c>
    </row>
    <row r="262" spans="2:65" s="10" customFormat="1" ht="14.4" customHeight="1">
      <c r="B262" s="169"/>
      <c r="C262" s="170"/>
      <c r="D262" s="170"/>
      <c r="E262" s="171" t="s">
        <v>5</v>
      </c>
      <c r="F262" s="246" t="s">
        <v>356</v>
      </c>
      <c r="G262" s="247"/>
      <c r="H262" s="247"/>
      <c r="I262" s="247"/>
      <c r="J262" s="170"/>
      <c r="K262" s="172">
        <v>666</v>
      </c>
      <c r="L262" s="170"/>
      <c r="M262" s="170"/>
      <c r="N262" s="170"/>
      <c r="O262" s="170"/>
      <c r="P262" s="170"/>
      <c r="Q262" s="170"/>
      <c r="R262" s="173"/>
      <c r="T262" s="174"/>
      <c r="U262" s="170"/>
      <c r="V262" s="170"/>
      <c r="W262" s="170"/>
      <c r="X262" s="170"/>
      <c r="Y262" s="170"/>
      <c r="Z262" s="170"/>
      <c r="AA262" s="175"/>
      <c r="AT262" s="176" t="s">
        <v>166</v>
      </c>
      <c r="AU262" s="176" t="s">
        <v>117</v>
      </c>
      <c r="AV262" s="10" t="s">
        <v>117</v>
      </c>
      <c r="AW262" s="10" t="s">
        <v>35</v>
      </c>
      <c r="AX262" s="10" t="s">
        <v>78</v>
      </c>
      <c r="AY262" s="176" t="s">
        <v>158</v>
      </c>
    </row>
    <row r="263" spans="2:65" s="11" customFormat="1" ht="14.4" customHeight="1">
      <c r="B263" s="177"/>
      <c r="C263" s="178"/>
      <c r="D263" s="178"/>
      <c r="E263" s="179" t="s">
        <v>5</v>
      </c>
      <c r="F263" s="248" t="s">
        <v>167</v>
      </c>
      <c r="G263" s="249"/>
      <c r="H263" s="249"/>
      <c r="I263" s="249"/>
      <c r="J263" s="178"/>
      <c r="K263" s="180">
        <v>666</v>
      </c>
      <c r="L263" s="178"/>
      <c r="M263" s="178"/>
      <c r="N263" s="178"/>
      <c r="O263" s="178"/>
      <c r="P263" s="178"/>
      <c r="Q263" s="178"/>
      <c r="R263" s="181"/>
      <c r="T263" s="182"/>
      <c r="U263" s="178"/>
      <c r="V263" s="178"/>
      <c r="W263" s="178"/>
      <c r="X263" s="178"/>
      <c r="Y263" s="178"/>
      <c r="Z263" s="178"/>
      <c r="AA263" s="183"/>
      <c r="AT263" s="184" t="s">
        <v>166</v>
      </c>
      <c r="AU263" s="184" t="s">
        <v>117</v>
      </c>
      <c r="AV263" s="11" t="s">
        <v>163</v>
      </c>
      <c r="AW263" s="11" t="s">
        <v>35</v>
      </c>
      <c r="AX263" s="11" t="s">
        <v>86</v>
      </c>
      <c r="AY263" s="184" t="s">
        <v>158</v>
      </c>
    </row>
    <row r="264" spans="2:65" s="1" customFormat="1" ht="22.8" customHeight="1">
      <c r="B264" s="133"/>
      <c r="C264" s="162" t="s">
        <v>365</v>
      </c>
      <c r="D264" s="162" t="s">
        <v>159</v>
      </c>
      <c r="E264" s="163" t="s">
        <v>366</v>
      </c>
      <c r="F264" s="254" t="s">
        <v>367</v>
      </c>
      <c r="G264" s="254"/>
      <c r="H264" s="254"/>
      <c r="I264" s="254"/>
      <c r="J264" s="164" t="s">
        <v>268</v>
      </c>
      <c r="K264" s="165">
        <v>666</v>
      </c>
      <c r="L264" s="255">
        <v>0</v>
      </c>
      <c r="M264" s="255"/>
      <c r="N264" s="253">
        <f>ROUND(L264*K264,2)</f>
        <v>0</v>
      </c>
      <c r="O264" s="253"/>
      <c r="P264" s="253"/>
      <c r="Q264" s="253"/>
      <c r="R264" s="136"/>
      <c r="T264" s="166" t="s">
        <v>5</v>
      </c>
      <c r="U264" s="45" t="s">
        <v>43</v>
      </c>
      <c r="V264" s="37"/>
      <c r="W264" s="167">
        <f>V264*K264</f>
        <v>0</v>
      </c>
      <c r="X264" s="167">
        <v>0</v>
      </c>
      <c r="Y264" s="167">
        <f>X264*K264</f>
        <v>0</v>
      </c>
      <c r="Z264" s="167">
        <v>0</v>
      </c>
      <c r="AA264" s="168">
        <f>Z264*K264</f>
        <v>0</v>
      </c>
      <c r="AR264" s="20" t="s">
        <v>163</v>
      </c>
      <c r="AT264" s="20" t="s">
        <v>159</v>
      </c>
      <c r="AU264" s="20" t="s">
        <v>117</v>
      </c>
      <c r="AY264" s="20" t="s">
        <v>158</v>
      </c>
      <c r="BE264" s="107">
        <f>IF(U264="základní",N264,0)</f>
        <v>0</v>
      </c>
      <c r="BF264" s="107">
        <f>IF(U264="snížená",N264,0)</f>
        <v>0</v>
      </c>
      <c r="BG264" s="107">
        <f>IF(U264="zákl. přenesená",N264,0)</f>
        <v>0</v>
      </c>
      <c r="BH264" s="107">
        <f>IF(U264="sníž. přenesená",N264,0)</f>
        <v>0</v>
      </c>
      <c r="BI264" s="107">
        <f>IF(U264="nulová",N264,0)</f>
        <v>0</v>
      </c>
      <c r="BJ264" s="20" t="s">
        <v>86</v>
      </c>
      <c r="BK264" s="107">
        <f>ROUND(L264*K264,2)</f>
        <v>0</v>
      </c>
      <c r="BL264" s="20" t="s">
        <v>163</v>
      </c>
      <c r="BM264" s="20" t="s">
        <v>368</v>
      </c>
    </row>
    <row r="265" spans="2:65" s="10" customFormat="1" ht="14.4" customHeight="1">
      <c r="B265" s="169"/>
      <c r="C265" s="170"/>
      <c r="D265" s="170"/>
      <c r="E265" s="171" t="s">
        <v>5</v>
      </c>
      <c r="F265" s="246" t="s">
        <v>356</v>
      </c>
      <c r="G265" s="247"/>
      <c r="H265" s="247"/>
      <c r="I265" s="247"/>
      <c r="J265" s="170"/>
      <c r="K265" s="172">
        <v>666</v>
      </c>
      <c r="L265" s="170"/>
      <c r="M265" s="170"/>
      <c r="N265" s="170"/>
      <c r="O265" s="170"/>
      <c r="P265" s="170"/>
      <c r="Q265" s="170"/>
      <c r="R265" s="173"/>
      <c r="T265" s="174"/>
      <c r="U265" s="170"/>
      <c r="V265" s="170"/>
      <c r="W265" s="170"/>
      <c r="X265" s="170"/>
      <c r="Y265" s="170"/>
      <c r="Z265" s="170"/>
      <c r="AA265" s="175"/>
      <c r="AT265" s="176" t="s">
        <v>166</v>
      </c>
      <c r="AU265" s="176" t="s">
        <v>117</v>
      </c>
      <c r="AV265" s="10" t="s">
        <v>117</v>
      </c>
      <c r="AW265" s="10" t="s">
        <v>35</v>
      </c>
      <c r="AX265" s="10" t="s">
        <v>78</v>
      </c>
      <c r="AY265" s="176" t="s">
        <v>158</v>
      </c>
    </row>
    <row r="266" spans="2:65" s="11" customFormat="1" ht="14.4" customHeight="1">
      <c r="B266" s="177"/>
      <c r="C266" s="178"/>
      <c r="D266" s="178"/>
      <c r="E266" s="179" t="s">
        <v>5</v>
      </c>
      <c r="F266" s="248" t="s">
        <v>167</v>
      </c>
      <c r="G266" s="249"/>
      <c r="H266" s="249"/>
      <c r="I266" s="249"/>
      <c r="J266" s="178"/>
      <c r="K266" s="180">
        <v>666</v>
      </c>
      <c r="L266" s="178"/>
      <c r="M266" s="178"/>
      <c r="N266" s="178"/>
      <c r="O266" s="178"/>
      <c r="P266" s="178"/>
      <c r="Q266" s="178"/>
      <c r="R266" s="181"/>
      <c r="T266" s="182"/>
      <c r="U266" s="178"/>
      <c r="V266" s="178"/>
      <c r="W266" s="178"/>
      <c r="X266" s="178"/>
      <c r="Y266" s="178"/>
      <c r="Z266" s="178"/>
      <c r="AA266" s="183"/>
      <c r="AT266" s="184" t="s">
        <v>166</v>
      </c>
      <c r="AU266" s="184" t="s">
        <v>117</v>
      </c>
      <c r="AV266" s="11" t="s">
        <v>163</v>
      </c>
      <c r="AW266" s="11" t="s">
        <v>35</v>
      </c>
      <c r="AX266" s="11" t="s">
        <v>86</v>
      </c>
      <c r="AY266" s="184" t="s">
        <v>158</v>
      </c>
    </row>
    <row r="267" spans="2:65" s="1" customFormat="1" ht="22.8" customHeight="1">
      <c r="B267" s="133"/>
      <c r="C267" s="162" t="s">
        <v>369</v>
      </c>
      <c r="D267" s="162" t="s">
        <v>159</v>
      </c>
      <c r="E267" s="163" t="s">
        <v>370</v>
      </c>
      <c r="F267" s="254" t="s">
        <v>371</v>
      </c>
      <c r="G267" s="254"/>
      <c r="H267" s="254"/>
      <c r="I267" s="254"/>
      <c r="J267" s="164" t="s">
        <v>268</v>
      </c>
      <c r="K267" s="165">
        <v>666</v>
      </c>
      <c r="L267" s="255">
        <v>0</v>
      </c>
      <c r="M267" s="255"/>
      <c r="N267" s="253">
        <f>ROUND(L267*K267,2)</f>
        <v>0</v>
      </c>
      <c r="O267" s="253"/>
      <c r="P267" s="253"/>
      <c r="Q267" s="253"/>
      <c r="R267" s="136"/>
      <c r="T267" s="166" t="s">
        <v>5</v>
      </c>
      <c r="U267" s="45" t="s">
        <v>43</v>
      </c>
      <c r="V267" s="37"/>
      <c r="W267" s="167">
        <f>V267*K267</f>
        <v>0</v>
      </c>
      <c r="X267" s="167">
        <v>0</v>
      </c>
      <c r="Y267" s="167">
        <f>X267*K267</f>
        <v>0</v>
      </c>
      <c r="Z267" s="167">
        <v>0</v>
      </c>
      <c r="AA267" s="168">
        <f>Z267*K267</f>
        <v>0</v>
      </c>
      <c r="AR267" s="20" t="s">
        <v>163</v>
      </c>
      <c r="AT267" s="20" t="s">
        <v>159</v>
      </c>
      <c r="AU267" s="20" t="s">
        <v>117</v>
      </c>
      <c r="AY267" s="20" t="s">
        <v>158</v>
      </c>
      <c r="BE267" s="107">
        <f>IF(U267="základní",N267,0)</f>
        <v>0</v>
      </c>
      <c r="BF267" s="107">
        <f>IF(U267="snížená",N267,0)</f>
        <v>0</v>
      </c>
      <c r="BG267" s="107">
        <f>IF(U267="zákl. přenesená",N267,0)</f>
        <v>0</v>
      </c>
      <c r="BH267" s="107">
        <f>IF(U267="sníž. přenesená",N267,0)</f>
        <v>0</v>
      </c>
      <c r="BI267" s="107">
        <f>IF(U267="nulová",N267,0)</f>
        <v>0</v>
      </c>
      <c r="BJ267" s="20" t="s">
        <v>86</v>
      </c>
      <c r="BK267" s="107">
        <f>ROUND(L267*K267,2)</f>
        <v>0</v>
      </c>
      <c r="BL267" s="20" t="s">
        <v>163</v>
      </c>
      <c r="BM267" s="20" t="s">
        <v>372</v>
      </c>
    </row>
    <row r="268" spans="2:65" s="10" customFormat="1" ht="14.4" customHeight="1">
      <c r="B268" s="169"/>
      <c r="C268" s="170"/>
      <c r="D268" s="170"/>
      <c r="E268" s="171" t="s">
        <v>5</v>
      </c>
      <c r="F268" s="246" t="s">
        <v>356</v>
      </c>
      <c r="G268" s="247"/>
      <c r="H268" s="247"/>
      <c r="I268" s="247"/>
      <c r="J268" s="170"/>
      <c r="K268" s="172">
        <v>666</v>
      </c>
      <c r="L268" s="170"/>
      <c r="M268" s="170"/>
      <c r="N268" s="170"/>
      <c r="O268" s="170"/>
      <c r="P268" s="170"/>
      <c r="Q268" s="170"/>
      <c r="R268" s="173"/>
      <c r="T268" s="174"/>
      <c r="U268" s="170"/>
      <c r="V268" s="170"/>
      <c r="W268" s="170"/>
      <c r="X268" s="170"/>
      <c r="Y268" s="170"/>
      <c r="Z268" s="170"/>
      <c r="AA268" s="175"/>
      <c r="AT268" s="176" t="s">
        <v>166</v>
      </c>
      <c r="AU268" s="176" t="s">
        <v>117</v>
      </c>
      <c r="AV268" s="10" t="s">
        <v>117</v>
      </c>
      <c r="AW268" s="10" t="s">
        <v>35</v>
      </c>
      <c r="AX268" s="10" t="s">
        <v>78</v>
      </c>
      <c r="AY268" s="176" t="s">
        <v>158</v>
      </c>
    </row>
    <row r="269" spans="2:65" s="11" customFormat="1" ht="14.4" customHeight="1">
      <c r="B269" s="177"/>
      <c r="C269" s="178"/>
      <c r="D269" s="178"/>
      <c r="E269" s="179" t="s">
        <v>5</v>
      </c>
      <c r="F269" s="248" t="s">
        <v>167</v>
      </c>
      <c r="G269" s="249"/>
      <c r="H269" s="249"/>
      <c r="I269" s="249"/>
      <c r="J269" s="178"/>
      <c r="K269" s="180">
        <v>666</v>
      </c>
      <c r="L269" s="178"/>
      <c r="M269" s="178"/>
      <c r="N269" s="178"/>
      <c r="O269" s="178"/>
      <c r="P269" s="178"/>
      <c r="Q269" s="178"/>
      <c r="R269" s="181"/>
      <c r="T269" s="182"/>
      <c r="U269" s="178"/>
      <c r="V269" s="178"/>
      <c r="W269" s="178"/>
      <c r="X269" s="178"/>
      <c r="Y269" s="178"/>
      <c r="Z269" s="178"/>
      <c r="AA269" s="183"/>
      <c r="AT269" s="184" t="s">
        <v>166</v>
      </c>
      <c r="AU269" s="184" t="s">
        <v>117</v>
      </c>
      <c r="AV269" s="11" t="s">
        <v>163</v>
      </c>
      <c r="AW269" s="11" t="s">
        <v>35</v>
      </c>
      <c r="AX269" s="11" t="s">
        <v>86</v>
      </c>
      <c r="AY269" s="184" t="s">
        <v>158</v>
      </c>
    </row>
    <row r="270" spans="2:65" s="1" customFormat="1" ht="22.8" customHeight="1">
      <c r="B270" s="133"/>
      <c r="C270" s="162" t="s">
        <v>373</v>
      </c>
      <c r="D270" s="162" t="s">
        <v>159</v>
      </c>
      <c r="E270" s="163" t="s">
        <v>374</v>
      </c>
      <c r="F270" s="254" t="s">
        <v>375</v>
      </c>
      <c r="G270" s="254"/>
      <c r="H270" s="254"/>
      <c r="I270" s="254"/>
      <c r="J270" s="164" t="s">
        <v>268</v>
      </c>
      <c r="K270" s="165">
        <v>666</v>
      </c>
      <c r="L270" s="255">
        <v>0</v>
      </c>
      <c r="M270" s="255"/>
      <c r="N270" s="253">
        <f>ROUND(L270*K270,2)</f>
        <v>0</v>
      </c>
      <c r="O270" s="253"/>
      <c r="P270" s="253"/>
      <c r="Q270" s="253"/>
      <c r="R270" s="136"/>
      <c r="T270" s="166" t="s">
        <v>5</v>
      </c>
      <c r="U270" s="45" t="s">
        <v>43</v>
      </c>
      <c r="V270" s="37"/>
      <c r="W270" s="167">
        <f>V270*K270</f>
        <v>0</v>
      </c>
      <c r="X270" s="167">
        <v>0</v>
      </c>
      <c r="Y270" s="167">
        <f>X270*K270</f>
        <v>0</v>
      </c>
      <c r="Z270" s="167">
        <v>0</v>
      </c>
      <c r="AA270" s="168">
        <f>Z270*K270</f>
        <v>0</v>
      </c>
      <c r="AR270" s="20" t="s">
        <v>163</v>
      </c>
      <c r="AT270" s="20" t="s">
        <v>159</v>
      </c>
      <c r="AU270" s="20" t="s">
        <v>117</v>
      </c>
      <c r="AY270" s="20" t="s">
        <v>158</v>
      </c>
      <c r="BE270" s="107">
        <f>IF(U270="základní",N270,0)</f>
        <v>0</v>
      </c>
      <c r="BF270" s="107">
        <f>IF(U270="snížená",N270,0)</f>
        <v>0</v>
      </c>
      <c r="BG270" s="107">
        <f>IF(U270="zákl. přenesená",N270,0)</f>
        <v>0</v>
      </c>
      <c r="BH270" s="107">
        <f>IF(U270="sníž. přenesená",N270,0)</f>
        <v>0</v>
      </c>
      <c r="BI270" s="107">
        <f>IF(U270="nulová",N270,0)</f>
        <v>0</v>
      </c>
      <c r="BJ270" s="20" t="s">
        <v>86</v>
      </c>
      <c r="BK270" s="107">
        <f>ROUND(L270*K270,2)</f>
        <v>0</v>
      </c>
      <c r="BL270" s="20" t="s">
        <v>163</v>
      </c>
      <c r="BM270" s="20" t="s">
        <v>376</v>
      </c>
    </row>
    <row r="271" spans="2:65" s="10" customFormat="1" ht="14.4" customHeight="1">
      <c r="B271" s="169"/>
      <c r="C271" s="170"/>
      <c r="D271" s="170"/>
      <c r="E271" s="171" t="s">
        <v>5</v>
      </c>
      <c r="F271" s="246" t="s">
        <v>356</v>
      </c>
      <c r="G271" s="247"/>
      <c r="H271" s="247"/>
      <c r="I271" s="247"/>
      <c r="J271" s="170"/>
      <c r="K271" s="172">
        <v>666</v>
      </c>
      <c r="L271" s="170"/>
      <c r="M271" s="170"/>
      <c r="N271" s="170"/>
      <c r="O271" s="170"/>
      <c r="P271" s="170"/>
      <c r="Q271" s="170"/>
      <c r="R271" s="173"/>
      <c r="T271" s="174"/>
      <c r="U271" s="170"/>
      <c r="V271" s="170"/>
      <c r="W271" s="170"/>
      <c r="X271" s="170"/>
      <c r="Y271" s="170"/>
      <c r="Z271" s="170"/>
      <c r="AA271" s="175"/>
      <c r="AT271" s="176" t="s">
        <v>166</v>
      </c>
      <c r="AU271" s="176" t="s">
        <v>117</v>
      </c>
      <c r="AV271" s="10" t="s">
        <v>117</v>
      </c>
      <c r="AW271" s="10" t="s">
        <v>35</v>
      </c>
      <c r="AX271" s="10" t="s">
        <v>78</v>
      </c>
      <c r="AY271" s="176" t="s">
        <v>158</v>
      </c>
    </row>
    <row r="272" spans="2:65" s="11" customFormat="1" ht="14.4" customHeight="1">
      <c r="B272" s="177"/>
      <c r="C272" s="178"/>
      <c r="D272" s="178"/>
      <c r="E272" s="179" t="s">
        <v>5</v>
      </c>
      <c r="F272" s="248" t="s">
        <v>167</v>
      </c>
      <c r="G272" s="249"/>
      <c r="H272" s="249"/>
      <c r="I272" s="249"/>
      <c r="J272" s="178"/>
      <c r="K272" s="180">
        <v>666</v>
      </c>
      <c r="L272" s="178"/>
      <c r="M272" s="178"/>
      <c r="N272" s="178"/>
      <c r="O272" s="178"/>
      <c r="P272" s="178"/>
      <c r="Q272" s="178"/>
      <c r="R272" s="181"/>
      <c r="T272" s="182"/>
      <c r="U272" s="178"/>
      <c r="V272" s="178"/>
      <c r="W272" s="178"/>
      <c r="X272" s="178"/>
      <c r="Y272" s="178"/>
      <c r="Z272" s="178"/>
      <c r="AA272" s="183"/>
      <c r="AT272" s="184" t="s">
        <v>166</v>
      </c>
      <c r="AU272" s="184" t="s">
        <v>117</v>
      </c>
      <c r="AV272" s="11" t="s">
        <v>163</v>
      </c>
      <c r="AW272" s="11" t="s">
        <v>35</v>
      </c>
      <c r="AX272" s="11" t="s">
        <v>86</v>
      </c>
      <c r="AY272" s="184" t="s">
        <v>158</v>
      </c>
    </row>
    <row r="273" spans="2:65" s="1" customFormat="1" ht="22.8" customHeight="1">
      <c r="B273" s="133"/>
      <c r="C273" s="185" t="s">
        <v>377</v>
      </c>
      <c r="D273" s="185" t="s">
        <v>309</v>
      </c>
      <c r="E273" s="186" t="s">
        <v>378</v>
      </c>
      <c r="F273" s="250" t="s">
        <v>379</v>
      </c>
      <c r="G273" s="250"/>
      <c r="H273" s="250"/>
      <c r="I273" s="250"/>
      <c r="J273" s="187" t="s">
        <v>268</v>
      </c>
      <c r="K273" s="188">
        <v>666</v>
      </c>
      <c r="L273" s="251">
        <v>0</v>
      </c>
      <c r="M273" s="251"/>
      <c r="N273" s="252">
        <f>ROUND(L273*K273,2)</f>
        <v>0</v>
      </c>
      <c r="O273" s="253"/>
      <c r="P273" s="253"/>
      <c r="Q273" s="253"/>
      <c r="R273" s="136"/>
      <c r="T273" s="166" t="s">
        <v>5</v>
      </c>
      <c r="U273" s="45" t="s">
        <v>43</v>
      </c>
      <c r="V273" s="37"/>
      <c r="W273" s="167">
        <f>V273*K273</f>
        <v>0</v>
      </c>
      <c r="X273" s="167">
        <v>1.2999999999999999E-2</v>
      </c>
      <c r="Y273" s="167">
        <f>X273*K273</f>
        <v>8.6579999999999995</v>
      </c>
      <c r="Z273" s="167">
        <v>0</v>
      </c>
      <c r="AA273" s="168">
        <f>Z273*K273</f>
        <v>0</v>
      </c>
      <c r="AR273" s="20" t="s">
        <v>194</v>
      </c>
      <c r="AT273" s="20" t="s">
        <v>309</v>
      </c>
      <c r="AU273" s="20" t="s">
        <v>117</v>
      </c>
      <c r="AY273" s="20" t="s">
        <v>158</v>
      </c>
      <c r="BE273" s="107">
        <f>IF(U273="základní",N273,0)</f>
        <v>0</v>
      </c>
      <c r="BF273" s="107">
        <f>IF(U273="snížená",N273,0)</f>
        <v>0</v>
      </c>
      <c r="BG273" s="107">
        <f>IF(U273="zákl. přenesená",N273,0)</f>
        <v>0</v>
      </c>
      <c r="BH273" s="107">
        <f>IF(U273="sníž. přenesená",N273,0)</f>
        <v>0</v>
      </c>
      <c r="BI273" s="107">
        <f>IF(U273="nulová",N273,0)</f>
        <v>0</v>
      </c>
      <c r="BJ273" s="20" t="s">
        <v>86</v>
      </c>
      <c r="BK273" s="107">
        <f>ROUND(L273*K273,2)</f>
        <v>0</v>
      </c>
      <c r="BL273" s="20" t="s">
        <v>163</v>
      </c>
      <c r="BM273" s="20" t="s">
        <v>380</v>
      </c>
    </row>
    <row r="274" spans="2:65" s="9" customFormat="1" ht="29.85" customHeight="1">
      <c r="B274" s="151"/>
      <c r="C274" s="152"/>
      <c r="D274" s="161" t="s">
        <v>133</v>
      </c>
      <c r="E274" s="161"/>
      <c r="F274" s="161"/>
      <c r="G274" s="161"/>
      <c r="H274" s="161"/>
      <c r="I274" s="161"/>
      <c r="J274" s="161"/>
      <c r="K274" s="161"/>
      <c r="L274" s="161"/>
      <c r="M274" s="161"/>
      <c r="N274" s="242">
        <f>BK274</f>
        <v>0</v>
      </c>
      <c r="O274" s="243"/>
      <c r="P274" s="243"/>
      <c r="Q274" s="243"/>
      <c r="R274" s="154"/>
      <c r="T274" s="155"/>
      <c r="U274" s="152"/>
      <c r="V274" s="152"/>
      <c r="W274" s="156">
        <f>SUM(W275:W285)</f>
        <v>0</v>
      </c>
      <c r="X274" s="152"/>
      <c r="Y274" s="156">
        <f>SUM(Y275:Y285)</f>
        <v>23.286972499999997</v>
      </c>
      <c r="Z274" s="152"/>
      <c r="AA274" s="157">
        <f>SUM(AA275:AA285)</f>
        <v>0</v>
      </c>
      <c r="AR274" s="158" t="s">
        <v>86</v>
      </c>
      <c r="AT274" s="159" t="s">
        <v>77</v>
      </c>
      <c r="AU274" s="159" t="s">
        <v>86</v>
      </c>
      <c r="AY274" s="158" t="s">
        <v>158</v>
      </c>
      <c r="BK274" s="160">
        <f>SUM(BK275:BK285)</f>
        <v>0</v>
      </c>
    </row>
    <row r="275" spans="2:65" s="1" customFormat="1" ht="34.200000000000003" customHeight="1">
      <c r="B275" s="133"/>
      <c r="C275" s="162" t="s">
        <v>381</v>
      </c>
      <c r="D275" s="162" t="s">
        <v>159</v>
      </c>
      <c r="E275" s="163" t="s">
        <v>382</v>
      </c>
      <c r="F275" s="254" t="s">
        <v>383</v>
      </c>
      <c r="G275" s="254"/>
      <c r="H275" s="254"/>
      <c r="I275" s="254"/>
      <c r="J275" s="164" t="s">
        <v>162</v>
      </c>
      <c r="K275" s="165">
        <v>110</v>
      </c>
      <c r="L275" s="255">
        <v>0</v>
      </c>
      <c r="M275" s="255"/>
      <c r="N275" s="253">
        <f>ROUND(L275*K275,2)</f>
        <v>0</v>
      </c>
      <c r="O275" s="253"/>
      <c r="P275" s="253"/>
      <c r="Q275" s="253"/>
      <c r="R275" s="136"/>
      <c r="T275" s="166" t="s">
        <v>5</v>
      </c>
      <c r="U275" s="45" t="s">
        <v>43</v>
      </c>
      <c r="V275" s="37"/>
      <c r="W275" s="167">
        <f>V275*K275</f>
        <v>0</v>
      </c>
      <c r="X275" s="167">
        <v>1.427E-2</v>
      </c>
      <c r="Y275" s="167">
        <f>X275*K275</f>
        <v>1.5696999999999999</v>
      </c>
      <c r="Z275" s="167">
        <v>0</v>
      </c>
      <c r="AA275" s="168">
        <f>Z275*K275</f>
        <v>0</v>
      </c>
      <c r="AR275" s="20" t="s">
        <v>163</v>
      </c>
      <c r="AT275" s="20" t="s">
        <v>159</v>
      </c>
      <c r="AU275" s="20" t="s">
        <v>117</v>
      </c>
      <c r="AY275" s="20" t="s">
        <v>158</v>
      </c>
      <c r="BE275" s="107">
        <f>IF(U275="základní",N275,0)</f>
        <v>0</v>
      </c>
      <c r="BF275" s="107">
        <f>IF(U275="snížená",N275,0)</f>
        <v>0</v>
      </c>
      <c r="BG275" s="107">
        <f>IF(U275="zákl. přenesená",N275,0)</f>
        <v>0</v>
      </c>
      <c r="BH275" s="107">
        <f>IF(U275="sníž. přenesená",N275,0)</f>
        <v>0</v>
      </c>
      <c r="BI275" s="107">
        <f>IF(U275="nulová",N275,0)</f>
        <v>0</v>
      </c>
      <c r="BJ275" s="20" t="s">
        <v>86</v>
      </c>
      <c r="BK275" s="107">
        <f>ROUND(L275*K275,2)</f>
        <v>0</v>
      </c>
      <c r="BL275" s="20" t="s">
        <v>163</v>
      </c>
      <c r="BM275" s="20" t="s">
        <v>384</v>
      </c>
    </row>
    <row r="276" spans="2:65" s="10" customFormat="1" ht="14.4" customHeight="1">
      <c r="B276" s="169"/>
      <c r="C276" s="170"/>
      <c r="D276" s="170"/>
      <c r="E276" s="171" t="s">
        <v>5</v>
      </c>
      <c r="F276" s="246" t="s">
        <v>331</v>
      </c>
      <c r="G276" s="247"/>
      <c r="H276" s="247"/>
      <c r="I276" s="247"/>
      <c r="J276" s="170"/>
      <c r="K276" s="172">
        <v>37</v>
      </c>
      <c r="L276" s="170"/>
      <c r="M276" s="170"/>
      <c r="N276" s="170"/>
      <c r="O276" s="170"/>
      <c r="P276" s="170"/>
      <c r="Q276" s="170"/>
      <c r="R276" s="173"/>
      <c r="T276" s="174"/>
      <c r="U276" s="170"/>
      <c r="V276" s="170"/>
      <c r="W276" s="170"/>
      <c r="X276" s="170"/>
      <c r="Y276" s="170"/>
      <c r="Z276" s="170"/>
      <c r="AA276" s="175"/>
      <c r="AT276" s="176" t="s">
        <v>166</v>
      </c>
      <c r="AU276" s="176" t="s">
        <v>117</v>
      </c>
      <c r="AV276" s="10" t="s">
        <v>117</v>
      </c>
      <c r="AW276" s="10" t="s">
        <v>35</v>
      </c>
      <c r="AX276" s="10" t="s">
        <v>78</v>
      </c>
      <c r="AY276" s="176" t="s">
        <v>158</v>
      </c>
    </row>
    <row r="277" spans="2:65" s="10" customFormat="1" ht="14.4" customHeight="1">
      <c r="B277" s="169"/>
      <c r="C277" s="170"/>
      <c r="D277" s="170"/>
      <c r="E277" s="171" t="s">
        <v>5</v>
      </c>
      <c r="F277" s="256" t="s">
        <v>331</v>
      </c>
      <c r="G277" s="257"/>
      <c r="H277" s="257"/>
      <c r="I277" s="257"/>
      <c r="J277" s="170"/>
      <c r="K277" s="172">
        <v>37</v>
      </c>
      <c r="L277" s="170"/>
      <c r="M277" s="170"/>
      <c r="N277" s="170"/>
      <c r="O277" s="170"/>
      <c r="P277" s="170"/>
      <c r="Q277" s="170"/>
      <c r="R277" s="173"/>
      <c r="T277" s="174"/>
      <c r="U277" s="170"/>
      <c r="V277" s="170"/>
      <c r="W277" s="170"/>
      <c r="X277" s="170"/>
      <c r="Y277" s="170"/>
      <c r="Z277" s="170"/>
      <c r="AA277" s="175"/>
      <c r="AT277" s="176" t="s">
        <v>166</v>
      </c>
      <c r="AU277" s="176" t="s">
        <v>117</v>
      </c>
      <c r="AV277" s="10" t="s">
        <v>117</v>
      </c>
      <c r="AW277" s="10" t="s">
        <v>35</v>
      </c>
      <c r="AX277" s="10" t="s">
        <v>78</v>
      </c>
      <c r="AY277" s="176" t="s">
        <v>158</v>
      </c>
    </row>
    <row r="278" spans="2:65" s="10" customFormat="1" ht="14.4" customHeight="1">
      <c r="B278" s="169"/>
      <c r="C278" s="170"/>
      <c r="D278" s="170"/>
      <c r="E278" s="171" t="s">
        <v>5</v>
      </c>
      <c r="F278" s="256" t="s">
        <v>239</v>
      </c>
      <c r="G278" s="257"/>
      <c r="H278" s="257"/>
      <c r="I278" s="257"/>
      <c r="J278" s="170"/>
      <c r="K278" s="172">
        <v>18</v>
      </c>
      <c r="L278" s="170"/>
      <c r="M278" s="170"/>
      <c r="N278" s="170"/>
      <c r="O278" s="170"/>
      <c r="P278" s="170"/>
      <c r="Q278" s="170"/>
      <c r="R278" s="173"/>
      <c r="T278" s="174"/>
      <c r="U278" s="170"/>
      <c r="V278" s="170"/>
      <c r="W278" s="170"/>
      <c r="X278" s="170"/>
      <c r="Y278" s="170"/>
      <c r="Z278" s="170"/>
      <c r="AA278" s="175"/>
      <c r="AT278" s="176" t="s">
        <v>166</v>
      </c>
      <c r="AU278" s="176" t="s">
        <v>117</v>
      </c>
      <c r="AV278" s="10" t="s">
        <v>117</v>
      </c>
      <c r="AW278" s="10" t="s">
        <v>35</v>
      </c>
      <c r="AX278" s="10" t="s">
        <v>78</v>
      </c>
      <c r="AY278" s="176" t="s">
        <v>158</v>
      </c>
    </row>
    <row r="279" spans="2:65" s="10" customFormat="1" ht="14.4" customHeight="1">
      <c r="B279" s="169"/>
      <c r="C279" s="170"/>
      <c r="D279" s="170"/>
      <c r="E279" s="171" t="s">
        <v>5</v>
      </c>
      <c r="F279" s="256" t="s">
        <v>239</v>
      </c>
      <c r="G279" s="257"/>
      <c r="H279" s="257"/>
      <c r="I279" s="257"/>
      <c r="J279" s="170"/>
      <c r="K279" s="172">
        <v>18</v>
      </c>
      <c r="L279" s="170"/>
      <c r="M279" s="170"/>
      <c r="N279" s="170"/>
      <c r="O279" s="170"/>
      <c r="P279" s="170"/>
      <c r="Q279" s="170"/>
      <c r="R279" s="173"/>
      <c r="T279" s="174"/>
      <c r="U279" s="170"/>
      <c r="V279" s="170"/>
      <c r="W279" s="170"/>
      <c r="X279" s="170"/>
      <c r="Y279" s="170"/>
      <c r="Z279" s="170"/>
      <c r="AA279" s="175"/>
      <c r="AT279" s="176" t="s">
        <v>166</v>
      </c>
      <c r="AU279" s="176" t="s">
        <v>117</v>
      </c>
      <c r="AV279" s="10" t="s">
        <v>117</v>
      </c>
      <c r="AW279" s="10" t="s">
        <v>35</v>
      </c>
      <c r="AX279" s="10" t="s">
        <v>78</v>
      </c>
      <c r="AY279" s="176" t="s">
        <v>158</v>
      </c>
    </row>
    <row r="280" spans="2:65" s="11" customFormat="1" ht="14.4" customHeight="1">
      <c r="B280" s="177"/>
      <c r="C280" s="178"/>
      <c r="D280" s="178"/>
      <c r="E280" s="179" t="s">
        <v>5</v>
      </c>
      <c r="F280" s="248" t="s">
        <v>167</v>
      </c>
      <c r="G280" s="249"/>
      <c r="H280" s="249"/>
      <c r="I280" s="249"/>
      <c r="J280" s="178"/>
      <c r="K280" s="180">
        <v>110</v>
      </c>
      <c r="L280" s="178"/>
      <c r="M280" s="178"/>
      <c r="N280" s="178"/>
      <c r="O280" s="178"/>
      <c r="P280" s="178"/>
      <c r="Q280" s="178"/>
      <c r="R280" s="181"/>
      <c r="T280" s="182"/>
      <c r="U280" s="178"/>
      <c r="V280" s="178"/>
      <c r="W280" s="178"/>
      <c r="X280" s="178"/>
      <c r="Y280" s="178"/>
      <c r="Z280" s="178"/>
      <c r="AA280" s="183"/>
      <c r="AT280" s="184" t="s">
        <v>166</v>
      </c>
      <c r="AU280" s="184" t="s">
        <v>117</v>
      </c>
      <c r="AV280" s="11" t="s">
        <v>163</v>
      </c>
      <c r="AW280" s="11" t="s">
        <v>35</v>
      </c>
      <c r="AX280" s="11" t="s">
        <v>86</v>
      </c>
      <c r="AY280" s="184" t="s">
        <v>158</v>
      </c>
    </row>
    <row r="281" spans="2:65" s="1" customFormat="1" ht="34.200000000000003" customHeight="1">
      <c r="B281" s="133"/>
      <c r="C281" s="162" t="s">
        <v>385</v>
      </c>
      <c r="D281" s="162" t="s">
        <v>159</v>
      </c>
      <c r="E281" s="163" t="s">
        <v>386</v>
      </c>
      <c r="F281" s="254" t="s">
        <v>387</v>
      </c>
      <c r="G281" s="254"/>
      <c r="H281" s="254"/>
      <c r="I281" s="254"/>
      <c r="J281" s="164" t="s">
        <v>177</v>
      </c>
      <c r="K281" s="165">
        <v>9.625</v>
      </c>
      <c r="L281" s="255">
        <v>0</v>
      </c>
      <c r="M281" s="255"/>
      <c r="N281" s="253">
        <f>ROUND(L281*K281,2)</f>
        <v>0</v>
      </c>
      <c r="O281" s="253"/>
      <c r="P281" s="253"/>
      <c r="Q281" s="253"/>
      <c r="R281" s="136"/>
      <c r="T281" s="166" t="s">
        <v>5</v>
      </c>
      <c r="U281" s="45" t="s">
        <v>43</v>
      </c>
      <c r="V281" s="37"/>
      <c r="W281" s="167">
        <f>V281*K281</f>
        <v>0</v>
      </c>
      <c r="X281" s="167">
        <v>2.2563399999999998</v>
      </c>
      <c r="Y281" s="167">
        <f>X281*K281</f>
        <v>21.717272499999996</v>
      </c>
      <c r="Z281" s="167">
        <v>0</v>
      </c>
      <c r="AA281" s="168">
        <f>Z281*K281</f>
        <v>0</v>
      </c>
      <c r="AR281" s="20" t="s">
        <v>163</v>
      </c>
      <c r="AT281" s="20" t="s">
        <v>159</v>
      </c>
      <c r="AU281" s="20" t="s">
        <v>117</v>
      </c>
      <c r="AY281" s="20" t="s">
        <v>158</v>
      </c>
      <c r="BE281" s="107">
        <f>IF(U281="základní",N281,0)</f>
        <v>0</v>
      </c>
      <c r="BF281" s="107">
        <f>IF(U281="snížená",N281,0)</f>
        <v>0</v>
      </c>
      <c r="BG281" s="107">
        <f>IF(U281="zákl. přenesená",N281,0)</f>
        <v>0</v>
      </c>
      <c r="BH281" s="107">
        <f>IF(U281="sníž. přenesená",N281,0)</f>
        <v>0</v>
      </c>
      <c r="BI281" s="107">
        <f>IF(U281="nulová",N281,0)</f>
        <v>0</v>
      </c>
      <c r="BJ281" s="20" t="s">
        <v>86</v>
      </c>
      <c r="BK281" s="107">
        <f>ROUND(L281*K281,2)</f>
        <v>0</v>
      </c>
      <c r="BL281" s="20" t="s">
        <v>163</v>
      </c>
      <c r="BM281" s="20" t="s">
        <v>388</v>
      </c>
    </row>
    <row r="282" spans="2:65" s="10" customFormat="1" ht="14.4" customHeight="1">
      <c r="B282" s="169"/>
      <c r="C282" s="170"/>
      <c r="D282" s="170"/>
      <c r="E282" s="171" t="s">
        <v>5</v>
      </c>
      <c r="F282" s="246" t="s">
        <v>389</v>
      </c>
      <c r="G282" s="247"/>
      <c r="H282" s="247"/>
      <c r="I282" s="247"/>
      <c r="J282" s="170"/>
      <c r="K282" s="172">
        <v>9.625</v>
      </c>
      <c r="L282" s="170"/>
      <c r="M282" s="170"/>
      <c r="N282" s="170"/>
      <c r="O282" s="170"/>
      <c r="P282" s="170"/>
      <c r="Q282" s="170"/>
      <c r="R282" s="173"/>
      <c r="T282" s="174"/>
      <c r="U282" s="170"/>
      <c r="V282" s="170"/>
      <c r="W282" s="170"/>
      <c r="X282" s="170"/>
      <c r="Y282" s="170"/>
      <c r="Z282" s="170"/>
      <c r="AA282" s="175"/>
      <c r="AT282" s="176" t="s">
        <v>166</v>
      </c>
      <c r="AU282" s="176" t="s">
        <v>117</v>
      </c>
      <c r="AV282" s="10" t="s">
        <v>117</v>
      </c>
      <c r="AW282" s="10" t="s">
        <v>35</v>
      </c>
      <c r="AX282" s="10" t="s">
        <v>78</v>
      </c>
      <c r="AY282" s="176" t="s">
        <v>158</v>
      </c>
    </row>
    <row r="283" spans="2:65" s="11" customFormat="1" ht="14.4" customHeight="1">
      <c r="B283" s="177"/>
      <c r="C283" s="178"/>
      <c r="D283" s="178"/>
      <c r="E283" s="179" t="s">
        <v>5</v>
      </c>
      <c r="F283" s="248" t="s">
        <v>167</v>
      </c>
      <c r="G283" s="249"/>
      <c r="H283" s="249"/>
      <c r="I283" s="249"/>
      <c r="J283" s="178"/>
      <c r="K283" s="180">
        <v>9.625</v>
      </c>
      <c r="L283" s="178"/>
      <c r="M283" s="178"/>
      <c r="N283" s="178"/>
      <c r="O283" s="178"/>
      <c r="P283" s="178"/>
      <c r="Q283" s="178"/>
      <c r="R283" s="181"/>
      <c r="T283" s="182"/>
      <c r="U283" s="178"/>
      <c r="V283" s="178"/>
      <c r="W283" s="178"/>
      <c r="X283" s="178"/>
      <c r="Y283" s="178"/>
      <c r="Z283" s="178"/>
      <c r="AA283" s="183"/>
      <c r="AT283" s="184" t="s">
        <v>166</v>
      </c>
      <c r="AU283" s="184" t="s">
        <v>117</v>
      </c>
      <c r="AV283" s="11" t="s">
        <v>163</v>
      </c>
      <c r="AW283" s="11" t="s">
        <v>35</v>
      </c>
      <c r="AX283" s="11" t="s">
        <v>86</v>
      </c>
      <c r="AY283" s="184" t="s">
        <v>158</v>
      </c>
    </row>
    <row r="284" spans="2:65" s="1" customFormat="1" ht="22.8" customHeight="1">
      <c r="B284" s="133"/>
      <c r="C284" s="185" t="s">
        <v>390</v>
      </c>
      <c r="D284" s="185" t="s">
        <v>309</v>
      </c>
      <c r="E284" s="186" t="s">
        <v>391</v>
      </c>
      <c r="F284" s="250" t="s">
        <v>392</v>
      </c>
      <c r="G284" s="250"/>
      <c r="H284" s="250"/>
      <c r="I284" s="250"/>
      <c r="J284" s="187" t="s">
        <v>393</v>
      </c>
      <c r="K284" s="188">
        <v>1</v>
      </c>
      <c r="L284" s="251">
        <v>0</v>
      </c>
      <c r="M284" s="251"/>
      <c r="N284" s="252">
        <f>ROUND(L284*K284,2)</f>
        <v>0</v>
      </c>
      <c r="O284" s="253"/>
      <c r="P284" s="253"/>
      <c r="Q284" s="253"/>
      <c r="R284" s="136"/>
      <c r="T284" s="166" t="s">
        <v>5</v>
      </c>
      <c r="U284" s="45" t="s">
        <v>43</v>
      </c>
      <c r="V284" s="37"/>
      <c r="W284" s="167">
        <f>V284*K284</f>
        <v>0</v>
      </c>
      <c r="X284" s="167">
        <v>0</v>
      </c>
      <c r="Y284" s="167">
        <f>X284*K284</f>
        <v>0</v>
      </c>
      <c r="Z284" s="167">
        <v>0</v>
      </c>
      <c r="AA284" s="168">
        <f>Z284*K284</f>
        <v>0</v>
      </c>
      <c r="AR284" s="20" t="s">
        <v>194</v>
      </c>
      <c r="AT284" s="20" t="s">
        <v>309</v>
      </c>
      <c r="AU284" s="20" t="s">
        <v>117</v>
      </c>
      <c r="AY284" s="20" t="s">
        <v>158</v>
      </c>
      <c r="BE284" s="107">
        <f>IF(U284="základní",N284,0)</f>
        <v>0</v>
      </c>
      <c r="BF284" s="107">
        <f>IF(U284="snížená",N284,0)</f>
        <v>0</v>
      </c>
      <c r="BG284" s="107">
        <f>IF(U284="zákl. přenesená",N284,0)</f>
        <v>0</v>
      </c>
      <c r="BH284" s="107">
        <f>IF(U284="sníž. přenesená",N284,0)</f>
        <v>0</v>
      </c>
      <c r="BI284" s="107">
        <f>IF(U284="nulová",N284,0)</f>
        <v>0</v>
      </c>
      <c r="BJ284" s="20" t="s">
        <v>86</v>
      </c>
      <c r="BK284" s="107">
        <f>ROUND(L284*K284,2)</f>
        <v>0</v>
      </c>
      <c r="BL284" s="20" t="s">
        <v>163</v>
      </c>
      <c r="BM284" s="20" t="s">
        <v>394</v>
      </c>
    </row>
    <row r="285" spans="2:65" s="1" customFormat="1" ht="22.8" customHeight="1">
      <c r="B285" s="133"/>
      <c r="C285" s="185" t="s">
        <v>395</v>
      </c>
      <c r="D285" s="185" t="s">
        <v>309</v>
      </c>
      <c r="E285" s="186" t="s">
        <v>396</v>
      </c>
      <c r="F285" s="250" t="s">
        <v>397</v>
      </c>
      <c r="G285" s="250"/>
      <c r="H285" s="250"/>
      <c r="I285" s="250"/>
      <c r="J285" s="187" t="s">
        <v>393</v>
      </c>
      <c r="K285" s="188">
        <v>1</v>
      </c>
      <c r="L285" s="251">
        <v>0</v>
      </c>
      <c r="M285" s="251"/>
      <c r="N285" s="252">
        <f>ROUND(L285*K285,2)</f>
        <v>0</v>
      </c>
      <c r="O285" s="253"/>
      <c r="P285" s="253"/>
      <c r="Q285" s="253"/>
      <c r="R285" s="136"/>
      <c r="T285" s="166" t="s">
        <v>5</v>
      </c>
      <c r="U285" s="45" t="s">
        <v>43</v>
      </c>
      <c r="V285" s="37"/>
      <c r="W285" s="167">
        <f>V285*K285</f>
        <v>0</v>
      </c>
      <c r="X285" s="167">
        <v>0</v>
      </c>
      <c r="Y285" s="167">
        <f>X285*K285</f>
        <v>0</v>
      </c>
      <c r="Z285" s="167">
        <v>0</v>
      </c>
      <c r="AA285" s="168">
        <f>Z285*K285</f>
        <v>0</v>
      </c>
      <c r="AR285" s="20" t="s">
        <v>194</v>
      </c>
      <c r="AT285" s="20" t="s">
        <v>309</v>
      </c>
      <c r="AU285" s="20" t="s">
        <v>117</v>
      </c>
      <c r="AY285" s="20" t="s">
        <v>158</v>
      </c>
      <c r="BE285" s="107">
        <f>IF(U285="základní",N285,0)</f>
        <v>0</v>
      </c>
      <c r="BF285" s="107">
        <f>IF(U285="snížená",N285,0)</f>
        <v>0</v>
      </c>
      <c r="BG285" s="107">
        <f>IF(U285="zákl. přenesená",N285,0)</f>
        <v>0</v>
      </c>
      <c r="BH285" s="107">
        <f>IF(U285="sníž. přenesená",N285,0)</f>
        <v>0</v>
      </c>
      <c r="BI285" s="107">
        <f>IF(U285="nulová",N285,0)</f>
        <v>0</v>
      </c>
      <c r="BJ285" s="20" t="s">
        <v>86</v>
      </c>
      <c r="BK285" s="107">
        <f>ROUND(L285*K285,2)</f>
        <v>0</v>
      </c>
      <c r="BL285" s="20" t="s">
        <v>163</v>
      </c>
      <c r="BM285" s="20" t="s">
        <v>398</v>
      </c>
    </row>
    <row r="286" spans="2:65" s="9" customFormat="1" ht="29.85" customHeight="1">
      <c r="B286" s="151"/>
      <c r="C286" s="152"/>
      <c r="D286" s="161" t="s">
        <v>134</v>
      </c>
      <c r="E286" s="161"/>
      <c r="F286" s="161"/>
      <c r="G286" s="161"/>
      <c r="H286" s="161"/>
      <c r="I286" s="161"/>
      <c r="J286" s="161"/>
      <c r="K286" s="161"/>
      <c r="L286" s="161"/>
      <c r="M286" s="161"/>
      <c r="N286" s="242">
        <f>BK286</f>
        <v>0</v>
      </c>
      <c r="O286" s="243"/>
      <c r="P286" s="243"/>
      <c r="Q286" s="243"/>
      <c r="R286" s="154"/>
      <c r="T286" s="155"/>
      <c r="U286" s="152"/>
      <c r="V286" s="152"/>
      <c r="W286" s="156">
        <f>W287</f>
        <v>0</v>
      </c>
      <c r="X286" s="152"/>
      <c r="Y286" s="156">
        <f>Y287</f>
        <v>0</v>
      </c>
      <c r="Z286" s="152"/>
      <c r="AA286" s="157">
        <f>AA287</f>
        <v>0</v>
      </c>
      <c r="AR286" s="158" t="s">
        <v>86</v>
      </c>
      <c r="AT286" s="159" t="s">
        <v>77</v>
      </c>
      <c r="AU286" s="159" t="s">
        <v>86</v>
      </c>
      <c r="AY286" s="158" t="s">
        <v>158</v>
      </c>
      <c r="BK286" s="160">
        <f>BK287</f>
        <v>0</v>
      </c>
    </row>
    <row r="287" spans="2:65" s="1" customFormat="1" ht="22.8" customHeight="1">
      <c r="B287" s="133"/>
      <c r="C287" s="162" t="s">
        <v>399</v>
      </c>
      <c r="D287" s="162" t="s">
        <v>159</v>
      </c>
      <c r="E287" s="163" t="s">
        <v>400</v>
      </c>
      <c r="F287" s="254" t="s">
        <v>401</v>
      </c>
      <c r="G287" s="254"/>
      <c r="H287" s="254"/>
      <c r="I287" s="254"/>
      <c r="J287" s="164" t="s">
        <v>402</v>
      </c>
      <c r="K287" s="165">
        <v>68.539000000000001</v>
      </c>
      <c r="L287" s="255">
        <v>0</v>
      </c>
      <c r="M287" s="255"/>
      <c r="N287" s="253">
        <f>ROUND(L287*K287,2)</f>
        <v>0</v>
      </c>
      <c r="O287" s="253"/>
      <c r="P287" s="253"/>
      <c r="Q287" s="253"/>
      <c r="R287" s="136"/>
      <c r="T287" s="166" t="s">
        <v>5</v>
      </c>
      <c r="U287" s="45" t="s">
        <v>43</v>
      </c>
      <c r="V287" s="37"/>
      <c r="W287" s="167">
        <f>V287*K287</f>
        <v>0</v>
      </c>
      <c r="X287" s="167">
        <v>0</v>
      </c>
      <c r="Y287" s="167">
        <f>X287*K287</f>
        <v>0</v>
      </c>
      <c r="Z287" s="167">
        <v>0</v>
      </c>
      <c r="AA287" s="168">
        <f>Z287*K287</f>
        <v>0</v>
      </c>
      <c r="AR287" s="20" t="s">
        <v>163</v>
      </c>
      <c r="AT287" s="20" t="s">
        <v>159</v>
      </c>
      <c r="AU287" s="20" t="s">
        <v>117</v>
      </c>
      <c r="AY287" s="20" t="s">
        <v>158</v>
      </c>
      <c r="BE287" s="107">
        <f>IF(U287="základní",N287,0)</f>
        <v>0</v>
      </c>
      <c r="BF287" s="107">
        <f>IF(U287="snížená",N287,0)</f>
        <v>0</v>
      </c>
      <c r="BG287" s="107">
        <f>IF(U287="zákl. přenesená",N287,0)</f>
        <v>0</v>
      </c>
      <c r="BH287" s="107">
        <f>IF(U287="sníž. přenesená",N287,0)</f>
        <v>0</v>
      </c>
      <c r="BI287" s="107">
        <f>IF(U287="nulová",N287,0)</f>
        <v>0</v>
      </c>
      <c r="BJ287" s="20" t="s">
        <v>86</v>
      </c>
      <c r="BK287" s="107">
        <f>ROUND(L287*K287,2)</f>
        <v>0</v>
      </c>
      <c r="BL287" s="20" t="s">
        <v>163</v>
      </c>
      <c r="BM287" s="20" t="s">
        <v>403</v>
      </c>
    </row>
    <row r="288" spans="2:65" s="1" customFormat="1" ht="49.95" customHeight="1">
      <c r="B288" s="36"/>
      <c r="C288" s="37"/>
      <c r="D288" s="153" t="s">
        <v>404</v>
      </c>
      <c r="E288" s="37"/>
      <c r="F288" s="37"/>
      <c r="G288" s="37"/>
      <c r="H288" s="37"/>
      <c r="I288" s="37"/>
      <c r="J288" s="37"/>
      <c r="K288" s="37"/>
      <c r="L288" s="37"/>
      <c r="M288" s="37"/>
      <c r="N288" s="244">
        <f>BK288</f>
        <v>0</v>
      </c>
      <c r="O288" s="245"/>
      <c r="P288" s="245"/>
      <c r="Q288" s="245"/>
      <c r="R288" s="38"/>
      <c r="T288" s="189"/>
      <c r="U288" s="57"/>
      <c r="V288" s="57"/>
      <c r="W288" s="57"/>
      <c r="X288" s="57"/>
      <c r="Y288" s="57"/>
      <c r="Z288" s="57"/>
      <c r="AA288" s="59"/>
      <c r="AT288" s="20" t="s">
        <v>77</v>
      </c>
      <c r="AU288" s="20" t="s">
        <v>78</v>
      </c>
      <c r="AY288" s="20" t="s">
        <v>405</v>
      </c>
      <c r="BK288" s="107">
        <v>0</v>
      </c>
    </row>
    <row r="289" spans="2:18" s="1" customFormat="1" ht="6.9" customHeight="1">
      <c r="B289" s="60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2"/>
    </row>
  </sheetData>
  <mergeCells count="340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N103:Q103"/>
    <mergeCell ref="L105:Q105"/>
    <mergeCell ref="C111:Q111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26:I126"/>
    <mergeCell ref="F127:I127"/>
    <mergeCell ref="F128:I128"/>
    <mergeCell ref="L128:M128"/>
    <mergeCell ref="N128:Q128"/>
    <mergeCell ref="F129:I129"/>
    <mergeCell ref="F130:I130"/>
    <mergeCell ref="F131:I131"/>
    <mergeCell ref="L131:M131"/>
    <mergeCell ref="N131:Q131"/>
    <mergeCell ref="F132:I132"/>
    <mergeCell ref="F133:I133"/>
    <mergeCell ref="F134:I134"/>
    <mergeCell ref="L134:M134"/>
    <mergeCell ref="N134:Q134"/>
    <mergeCell ref="F135:I135"/>
    <mergeCell ref="F136:I136"/>
    <mergeCell ref="F137:I137"/>
    <mergeCell ref="L137:M137"/>
    <mergeCell ref="N137:Q137"/>
    <mergeCell ref="F138:I138"/>
    <mergeCell ref="F139:I139"/>
    <mergeCell ref="F140:I140"/>
    <mergeCell ref="L140:M140"/>
    <mergeCell ref="N140:Q140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L146:M146"/>
    <mergeCell ref="N146:Q146"/>
    <mergeCell ref="F147:I147"/>
    <mergeCell ref="F148:I148"/>
    <mergeCell ref="F149:I149"/>
    <mergeCell ref="L149:M149"/>
    <mergeCell ref="N149:Q149"/>
    <mergeCell ref="F150:I150"/>
    <mergeCell ref="F151:I151"/>
    <mergeCell ref="F152:I152"/>
    <mergeCell ref="L152:M152"/>
    <mergeCell ref="N152:Q152"/>
    <mergeCell ref="F153:I153"/>
    <mergeCell ref="F154:I154"/>
    <mergeCell ref="F155:I155"/>
    <mergeCell ref="F156:I156"/>
    <mergeCell ref="F157:I157"/>
    <mergeCell ref="F158:I158"/>
    <mergeCell ref="L158:M158"/>
    <mergeCell ref="N158:Q158"/>
    <mergeCell ref="F159:I159"/>
    <mergeCell ref="F160:I160"/>
    <mergeCell ref="F161:I161"/>
    <mergeCell ref="L161:M161"/>
    <mergeCell ref="N161:Q161"/>
    <mergeCell ref="F162:I162"/>
    <mergeCell ref="F163:I163"/>
    <mergeCell ref="F164:I164"/>
    <mergeCell ref="F165:I165"/>
    <mergeCell ref="F166:I166"/>
    <mergeCell ref="F167:I167"/>
    <mergeCell ref="L167:M167"/>
    <mergeCell ref="N167:Q167"/>
    <mergeCell ref="F168:I168"/>
    <mergeCell ref="F169:I169"/>
    <mergeCell ref="F170:I170"/>
    <mergeCell ref="L170:M170"/>
    <mergeCell ref="N170:Q170"/>
    <mergeCell ref="F171:I171"/>
    <mergeCell ref="F172:I172"/>
    <mergeCell ref="F173:I173"/>
    <mergeCell ref="L173:M173"/>
    <mergeCell ref="N173:Q173"/>
    <mergeCell ref="F174:I174"/>
    <mergeCell ref="F175:I175"/>
    <mergeCell ref="F176:I176"/>
    <mergeCell ref="L176:M176"/>
    <mergeCell ref="N176:Q176"/>
    <mergeCell ref="F177:I177"/>
    <mergeCell ref="F178:I178"/>
    <mergeCell ref="F179:I179"/>
    <mergeCell ref="L179:M179"/>
    <mergeCell ref="N179:Q179"/>
    <mergeCell ref="F180:I180"/>
    <mergeCell ref="F181:I181"/>
    <mergeCell ref="F182:I182"/>
    <mergeCell ref="L182:M182"/>
    <mergeCell ref="N182:Q182"/>
    <mergeCell ref="F183:I183"/>
    <mergeCell ref="F184:I184"/>
    <mergeCell ref="F185:I185"/>
    <mergeCell ref="F186:I186"/>
    <mergeCell ref="F187:I187"/>
    <mergeCell ref="L187:M187"/>
    <mergeCell ref="N187:Q187"/>
    <mergeCell ref="F188:I188"/>
    <mergeCell ref="F189:I189"/>
    <mergeCell ref="F190:I190"/>
    <mergeCell ref="L190:M190"/>
    <mergeCell ref="N190:Q190"/>
    <mergeCell ref="F191:I191"/>
    <mergeCell ref="F192:I192"/>
    <mergeCell ref="F193:I193"/>
    <mergeCell ref="L193:M193"/>
    <mergeCell ref="N193:Q193"/>
    <mergeCell ref="F194:I194"/>
    <mergeCell ref="F195:I195"/>
    <mergeCell ref="F196:I196"/>
    <mergeCell ref="F197:I197"/>
    <mergeCell ref="F198:I198"/>
    <mergeCell ref="L198:M198"/>
    <mergeCell ref="N198:Q198"/>
    <mergeCell ref="F199:I199"/>
    <mergeCell ref="F200:I200"/>
    <mergeCell ref="F201:I201"/>
    <mergeCell ref="L201:M201"/>
    <mergeCell ref="N201:Q201"/>
    <mergeCell ref="F202:I202"/>
    <mergeCell ref="F203:I203"/>
    <mergeCell ref="F204:I204"/>
    <mergeCell ref="F205:I205"/>
    <mergeCell ref="F206:I206"/>
    <mergeCell ref="F207:I207"/>
    <mergeCell ref="L207:M207"/>
    <mergeCell ref="N207:Q207"/>
    <mergeCell ref="F208:I208"/>
    <mergeCell ref="F209:I209"/>
    <mergeCell ref="F210:I210"/>
    <mergeCell ref="L210:M210"/>
    <mergeCell ref="N210:Q210"/>
    <mergeCell ref="F211:I211"/>
    <mergeCell ref="F212:I212"/>
    <mergeCell ref="F214:I214"/>
    <mergeCell ref="L214:M214"/>
    <mergeCell ref="N214:Q214"/>
    <mergeCell ref="F215:I215"/>
    <mergeCell ref="F216:I216"/>
    <mergeCell ref="F217:I217"/>
    <mergeCell ref="F218:I218"/>
    <mergeCell ref="F219:I219"/>
    <mergeCell ref="F220:I220"/>
    <mergeCell ref="L220:M220"/>
    <mergeCell ref="N220:Q220"/>
    <mergeCell ref="F221:I221"/>
    <mergeCell ref="F222:I222"/>
    <mergeCell ref="F223:I223"/>
    <mergeCell ref="L223:M223"/>
    <mergeCell ref="N223:Q223"/>
    <mergeCell ref="F224:I224"/>
    <mergeCell ref="F225:I225"/>
    <mergeCell ref="F226:I226"/>
    <mergeCell ref="L226:M226"/>
    <mergeCell ref="N226:Q226"/>
    <mergeCell ref="F227:I227"/>
    <mergeCell ref="F228:I228"/>
    <mergeCell ref="F230:I230"/>
    <mergeCell ref="L230:M230"/>
    <mergeCell ref="N230:Q230"/>
    <mergeCell ref="F231:I231"/>
    <mergeCell ref="F232:I232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F237:I237"/>
    <mergeCell ref="F238:I238"/>
    <mergeCell ref="L238:M238"/>
    <mergeCell ref="N238:Q238"/>
    <mergeCell ref="F239:I239"/>
    <mergeCell ref="L239:M239"/>
    <mergeCell ref="N239:Q239"/>
    <mergeCell ref="F240:I240"/>
    <mergeCell ref="F241:I241"/>
    <mergeCell ref="F242:I242"/>
    <mergeCell ref="F243:I243"/>
    <mergeCell ref="F244:I244"/>
    <mergeCell ref="F245:I245"/>
    <mergeCell ref="L245:M245"/>
    <mergeCell ref="N245:Q245"/>
    <mergeCell ref="F246:I246"/>
    <mergeCell ref="L246:M246"/>
    <mergeCell ref="N246:Q246"/>
    <mergeCell ref="F247:I247"/>
    <mergeCell ref="F248:I248"/>
    <mergeCell ref="F249:I249"/>
    <mergeCell ref="L249:M249"/>
    <mergeCell ref="N249:Q249"/>
    <mergeCell ref="F250:I250"/>
    <mergeCell ref="L250:M250"/>
    <mergeCell ref="N250:Q250"/>
    <mergeCell ref="F251:I251"/>
    <mergeCell ref="F252:I252"/>
    <mergeCell ref="F253:I253"/>
    <mergeCell ref="L253:M253"/>
    <mergeCell ref="N253:Q253"/>
    <mergeCell ref="F255:I255"/>
    <mergeCell ref="L255:M255"/>
    <mergeCell ref="N255:Q255"/>
    <mergeCell ref="F256:I256"/>
    <mergeCell ref="F265:I265"/>
    <mergeCell ref="F266:I266"/>
    <mergeCell ref="F267:I267"/>
    <mergeCell ref="L267:M267"/>
    <mergeCell ref="N267:Q267"/>
    <mergeCell ref="F257:I257"/>
    <mergeCell ref="F258:I258"/>
    <mergeCell ref="L258:M258"/>
    <mergeCell ref="N258:Q258"/>
    <mergeCell ref="F259:I259"/>
    <mergeCell ref="F260:I260"/>
    <mergeCell ref="F261:I261"/>
    <mergeCell ref="L261:M261"/>
    <mergeCell ref="N261:Q261"/>
    <mergeCell ref="F275:I275"/>
    <mergeCell ref="L275:M275"/>
    <mergeCell ref="N275:Q275"/>
    <mergeCell ref="F276:I276"/>
    <mergeCell ref="F277:I277"/>
    <mergeCell ref="F278:I278"/>
    <mergeCell ref="F279:I279"/>
    <mergeCell ref="F280:I280"/>
    <mergeCell ref="F281:I281"/>
    <mergeCell ref="L281:M281"/>
    <mergeCell ref="N281:Q281"/>
    <mergeCell ref="N286:Q286"/>
    <mergeCell ref="N288:Q288"/>
    <mergeCell ref="F282:I282"/>
    <mergeCell ref="F283:I283"/>
    <mergeCell ref="F284:I284"/>
    <mergeCell ref="L284:M284"/>
    <mergeCell ref="N284:Q284"/>
    <mergeCell ref="F285:I285"/>
    <mergeCell ref="L285:M285"/>
    <mergeCell ref="N285:Q285"/>
    <mergeCell ref="F287:I287"/>
    <mergeCell ref="L287:M287"/>
    <mergeCell ref="N287:Q287"/>
    <mergeCell ref="H1:K1"/>
    <mergeCell ref="S2:AC2"/>
    <mergeCell ref="N122:Q122"/>
    <mergeCell ref="N123:Q123"/>
    <mergeCell ref="N124:Q124"/>
    <mergeCell ref="N213:Q213"/>
    <mergeCell ref="N229:Q229"/>
    <mergeCell ref="N254:Q254"/>
    <mergeCell ref="N274:Q274"/>
    <mergeCell ref="F268:I268"/>
    <mergeCell ref="F269:I269"/>
    <mergeCell ref="F270:I270"/>
    <mergeCell ref="L270:M270"/>
    <mergeCell ref="N270:Q270"/>
    <mergeCell ref="F271:I271"/>
    <mergeCell ref="F272:I272"/>
    <mergeCell ref="F273:I273"/>
    <mergeCell ref="L273:M273"/>
    <mergeCell ref="N273:Q273"/>
    <mergeCell ref="F262:I262"/>
    <mergeCell ref="F263:I263"/>
    <mergeCell ref="F264:I264"/>
    <mergeCell ref="L264:M264"/>
    <mergeCell ref="N264:Q264"/>
  </mergeCells>
  <hyperlinks>
    <hyperlink ref="F1:G1" location="C2" display="1) Krycí list rozpočtu"/>
    <hyperlink ref="H1:K1" location="C86" display="2) Rekapitulace rozpočtu"/>
    <hyperlink ref="L1" location="C121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5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7" width="9.5703125" customWidth="1"/>
    <col min="8" max="8" width="10.7109375" customWidth="1"/>
    <col min="9" max="9" width="6" customWidth="1"/>
    <col min="10" max="10" width="4.42578125" customWidth="1"/>
    <col min="11" max="11" width="9.85546875" customWidth="1"/>
    <col min="12" max="12" width="10.28515625" customWidth="1"/>
    <col min="13" max="14" width="5.140625" customWidth="1"/>
    <col min="15" max="15" width="1.7109375" customWidth="1"/>
    <col min="16" max="16" width="10.7109375" customWidth="1"/>
    <col min="17" max="17" width="3.5703125" customWidth="1"/>
    <col min="18" max="18" width="1.42578125" customWidth="1"/>
    <col min="19" max="19" width="7" customWidth="1"/>
    <col min="20" max="20" width="25.42578125" hidden="1" customWidth="1"/>
    <col min="21" max="21" width="14" hidden="1" customWidth="1"/>
    <col min="22" max="22" width="10.5703125" hidden="1" customWidth="1"/>
    <col min="23" max="23" width="14" hidden="1" customWidth="1"/>
    <col min="24" max="24" width="10.42578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customWidth="1"/>
    <col min="30" max="30" width="12.85546875" customWidth="1"/>
    <col min="31" max="31" width="14" customWidth="1"/>
    <col min="44" max="65" width="9.1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112</v>
      </c>
      <c r="G1" s="15"/>
      <c r="H1" s="235" t="s">
        <v>113</v>
      </c>
      <c r="I1" s="235"/>
      <c r="J1" s="235"/>
      <c r="K1" s="235"/>
      <c r="L1" s="15" t="s">
        <v>114</v>
      </c>
      <c r="M1" s="13"/>
      <c r="N1" s="13"/>
      <c r="O1" s="14" t="s">
        <v>115</v>
      </c>
      <c r="P1" s="13"/>
      <c r="Q1" s="13"/>
      <c r="R1" s="13"/>
      <c r="S1" s="15" t="s">
        <v>116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" customHeight="1">
      <c r="C2" s="222" t="s">
        <v>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S2" s="191" t="s">
        <v>8</v>
      </c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20" t="s">
        <v>90</v>
      </c>
    </row>
    <row r="3" spans="1:66" ht="6.9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117</v>
      </c>
    </row>
    <row r="4" spans="1:66" ht="36.9" customHeight="1">
      <c r="B4" s="24"/>
      <c r="C4" s="206" t="s">
        <v>118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5"/>
      <c r="T4" s="19" t="s">
        <v>13</v>
      </c>
      <c r="AT4" s="20" t="s">
        <v>6</v>
      </c>
    </row>
    <row r="5" spans="1:66" ht="6.9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19</v>
      </c>
      <c r="E6" s="27"/>
      <c r="F6" s="259" t="str">
        <f>'Rekapitulace stavby'!K6</f>
        <v>Ochranná opatření Mariánské Radčice - SO 08.4 TENISOVÉ HŘIŠTĚ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7"/>
      <c r="R6" s="25"/>
    </row>
    <row r="7" spans="1:66" s="1" customFormat="1" ht="32.85" customHeight="1">
      <c r="B7" s="36"/>
      <c r="C7" s="37"/>
      <c r="D7" s="30" t="s">
        <v>119</v>
      </c>
      <c r="E7" s="37"/>
      <c r="F7" s="228" t="s">
        <v>406</v>
      </c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7"/>
      <c r="R7" s="38"/>
    </row>
    <row r="8" spans="1:66" s="1" customFormat="1" ht="14.4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6" t="str">
        <f>'Rekapitulace stavby'!AN8</f>
        <v>17. 12. 2017</v>
      </c>
      <c r="P9" s="261"/>
      <c r="Q9" s="37"/>
      <c r="R9" s="38"/>
    </row>
    <row r="10" spans="1:66" s="1" customFormat="1" ht="10.8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6" t="s">
        <v>5</v>
      </c>
      <c r="P11" s="226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6" t="s">
        <v>5</v>
      </c>
      <c r="P12" s="226"/>
      <c r="Q12" s="37"/>
      <c r="R12" s="38"/>
    </row>
    <row r="13" spans="1:66" s="1" customFormat="1" ht="6.9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7" t="s">
        <v>5</v>
      </c>
      <c r="P14" s="226"/>
      <c r="Q14" s="37"/>
      <c r="R14" s="38"/>
    </row>
    <row r="15" spans="1:66" s="1" customFormat="1" ht="18" customHeight="1">
      <c r="B15" s="36"/>
      <c r="C15" s="37"/>
      <c r="D15" s="37"/>
      <c r="E15" s="277" t="s">
        <v>121</v>
      </c>
      <c r="F15" s="278"/>
      <c r="G15" s="278"/>
      <c r="H15" s="278"/>
      <c r="I15" s="278"/>
      <c r="J15" s="278"/>
      <c r="K15" s="278"/>
      <c r="L15" s="278"/>
      <c r="M15" s="31" t="s">
        <v>30</v>
      </c>
      <c r="N15" s="37"/>
      <c r="O15" s="277" t="s">
        <v>5</v>
      </c>
      <c r="P15" s="226"/>
      <c r="Q15" s="37"/>
      <c r="R15" s="38"/>
    </row>
    <row r="16" spans="1:66" s="1" customFormat="1" ht="6.9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6" t="s">
        <v>5</v>
      </c>
      <c r="P17" s="226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6" t="s">
        <v>5</v>
      </c>
      <c r="P18" s="226"/>
      <c r="Q18" s="37"/>
      <c r="R18" s="38"/>
    </row>
    <row r="19" spans="2:18" s="1" customFormat="1" ht="6.9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6" t="s">
        <v>5</v>
      </c>
      <c r="P20" s="226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6" t="s">
        <v>5</v>
      </c>
      <c r="P21" s="226"/>
      <c r="Q21" s="37"/>
      <c r="R21" s="38"/>
    </row>
    <row r="22" spans="2:18" s="1" customFormat="1" ht="6.9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" customHeight="1">
      <c r="B24" s="36"/>
      <c r="C24" s="37"/>
      <c r="D24" s="37"/>
      <c r="E24" s="231" t="s">
        <v>5</v>
      </c>
      <c r="F24" s="231"/>
      <c r="G24" s="231"/>
      <c r="H24" s="231"/>
      <c r="I24" s="231"/>
      <c r="J24" s="231"/>
      <c r="K24" s="231"/>
      <c r="L24" s="231"/>
      <c r="M24" s="37"/>
      <c r="N24" s="37"/>
      <c r="O24" s="37"/>
      <c r="P24" s="37"/>
      <c r="Q24" s="37"/>
      <c r="R24" s="38"/>
    </row>
    <row r="25" spans="2:18" s="1" customFormat="1" ht="6.9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" customHeight="1">
      <c r="B27" s="36"/>
      <c r="C27" s="37"/>
      <c r="D27" s="117" t="s">
        <v>122</v>
      </c>
      <c r="E27" s="37"/>
      <c r="F27" s="37"/>
      <c r="G27" s="37"/>
      <c r="H27" s="37"/>
      <c r="I27" s="37"/>
      <c r="J27" s="37"/>
      <c r="K27" s="37"/>
      <c r="L27" s="37"/>
      <c r="M27" s="232">
        <f>N88</f>
        <v>0</v>
      </c>
      <c r="N27" s="232"/>
      <c r="O27" s="232"/>
      <c r="P27" s="232"/>
      <c r="Q27" s="37"/>
      <c r="R27" s="38"/>
    </row>
    <row r="28" spans="2:18" s="1" customFormat="1" ht="14.4" customHeight="1">
      <c r="B28" s="36"/>
      <c r="C28" s="37"/>
      <c r="D28" s="35" t="s">
        <v>106</v>
      </c>
      <c r="E28" s="37"/>
      <c r="F28" s="37"/>
      <c r="G28" s="37"/>
      <c r="H28" s="37"/>
      <c r="I28" s="37"/>
      <c r="J28" s="37"/>
      <c r="K28" s="37"/>
      <c r="L28" s="37"/>
      <c r="M28" s="232">
        <f>N96</f>
        <v>0</v>
      </c>
      <c r="N28" s="232"/>
      <c r="O28" s="232"/>
      <c r="P28" s="232"/>
      <c r="Q28" s="37"/>
      <c r="R28" s="38"/>
    </row>
    <row r="29" spans="2:18" s="1" customFormat="1" ht="6.9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5">
        <f>ROUND(M27+M28,2)</f>
        <v>0</v>
      </c>
      <c r="N30" s="258"/>
      <c r="O30" s="258"/>
      <c r="P30" s="258"/>
      <c r="Q30" s="37"/>
      <c r="R30" s="38"/>
    </row>
    <row r="31" spans="2:18" s="1" customFormat="1" ht="6.9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72">
        <f>(SUM(BE96:BE103)+SUM(BE121:BE193))</f>
        <v>0</v>
      </c>
      <c r="I32" s="258"/>
      <c r="J32" s="258"/>
      <c r="K32" s="37"/>
      <c r="L32" s="37"/>
      <c r="M32" s="272">
        <f>ROUND((SUM(BE96:BE103)+SUM(BE121:BE193)), 2)*F32</f>
        <v>0</v>
      </c>
      <c r="N32" s="258"/>
      <c r="O32" s="258"/>
      <c r="P32" s="258"/>
      <c r="Q32" s="37"/>
      <c r="R32" s="38"/>
    </row>
    <row r="33" spans="2:18" s="1" customFormat="1" ht="14.4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72">
        <f>(SUM(BF96:BF103)+SUM(BF121:BF193))</f>
        <v>0</v>
      </c>
      <c r="I33" s="258"/>
      <c r="J33" s="258"/>
      <c r="K33" s="37"/>
      <c r="L33" s="37"/>
      <c r="M33" s="272">
        <f>ROUND((SUM(BF96:BF103)+SUM(BF121:BF193)), 2)*F33</f>
        <v>0</v>
      </c>
      <c r="N33" s="258"/>
      <c r="O33" s="258"/>
      <c r="P33" s="258"/>
      <c r="Q33" s="37"/>
      <c r="R33" s="38"/>
    </row>
    <row r="34" spans="2:18" s="1" customFormat="1" ht="14.4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72">
        <f>(SUM(BG96:BG103)+SUM(BG121:BG193))</f>
        <v>0</v>
      </c>
      <c r="I34" s="258"/>
      <c r="J34" s="258"/>
      <c r="K34" s="37"/>
      <c r="L34" s="37"/>
      <c r="M34" s="272">
        <v>0</v>
      </c>
      <c r="N34" s="258"/>
      <c r="O34" s="258"/>
      <c r="P34" s="258"/>
      <c r="Q34" s="37"/>
      <c r="R34" s="38"/>
    </row>
    <row r="35" spans="2:18" s="1" customFormat="1" ht="14.4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72">
        <f>(SUM(BH96:BH103)+SUM(BH121:BH193))</f>
        <v>0</v>
      </c>
      <c r="I35" s="258"/>
      <c r="J35" s="258"/>
      <c r="K35" s="37"/>
      <c r="L35" s="37"/>
      <c r="M35" s="272">
        <v>0</v>
      </c>
      <c r="N35" s="258"/>
      <c r="O35" s="258"/>
      <c r="P35" s="258"/>
      <c r="Q35" s="37"/>
      <c r="R35" s="38"/>
    </row>
    <row r="36" spans="2:18" s="1" customFormat="1" ht="14.4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72">
        <f>(SUM(BI96:BI103)+SUM(BI121:BI193))</f>
        <v>0</v>
      </c>
      <c r="I36" s="258"/>
      <c r="J36" s="258"/>
      <c r="K36" s="37"/>
      <c r="L36" s="37"/>
      <c r="M36" s="272">
        <v>0</v>
      </c>
      <c r="N36" s="258"/>
      <c r="O36" s="258"/>
      <c r="P36" s="258"/>
      <c r="Q36" s="37"/>
      <c r="R36" s="38"/>
    </row>
    <row r="37" spans="2:18" s="1" customFormat="1" ht="6.9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73">
        <f>SUM(M30:M36)</f>
        <v>0</v>
      </c>
      <c r="M38" s="273"/>
      <c r="N38" s="273"/>
      <c r="O38" s="273"/>
      <c r="P38" s="274"/>
      <c r="Q38" s="115"/>
      <c r="R38" s="38"/>
    </row>
    <row r="39" spans="2:18" s="1" customFormat="1" ht="14.4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 ht="14.4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 ht="14.4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 ht="14.4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18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18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18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18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18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18" s="1" customFormat="1" ht="14.4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" customHeight="1">
      <c r="B76" s="36"/>
      <c r="C76" s="206" t="s">
        <v>123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38"/>
    </row>
    <row r="77" spans="2:18" s="1" customFormat="1" ht="6.9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9" t="str">
        <f>F6</f>
        <v>Ochranná opatření Mariánské Radčice - SO 08.4 TENISOVÉ HŘIŠTĚ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s="1" customFormat="1" ht="36.9" customHeight="1">
      <c r="B79" s="36"/>
      <c r="C79" s="70" t="s">
        <v>119</v>
      </c>
      <c r="D79" s="37"/>
      <c r="E79" s="37"/>
      <c r="F79" s="208" t="str">
        <f>F7</f>
        <v>SO 08.4.1 - Chodník</v>
      </c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37"/>
      <c r="R79" s="38"/>
    </row>
    <row r="80" spans="2:18" s="1" customFormat="1" ht="6.9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1" t="s">
        <v>23</v>
      </c>
      <c r="D81" s="37"/>
      <c r="E81" s="37"/>
      <c r="F81" s="29" t="str">
        <f>F9</f>
        <v>Mariánské Radčice</v>
      </c>
      <c r="G81" s="37"/>
      <c r="H81" s="37"/>
      <c r="I81" s="37"/>
      <c r="J81" s="37"/>
      <c r="K81" s="31" t="s">
        <v>25</v>
      </c>
      <c r="L81" s="37"/>
      <c r="M81" s="261" t="str">
        <f>IF(O9="","",O9)</f>
        <v>17. 12. 2017</v>
      </c>
      <c r="N81" s="261"/>
      <c r="O81" s="261"/>
      <c r="P81" s="261"/>
      <c r="Q81" s="37"/>
      <c r="R81" s="38"/>
    </row>
    <row r="82" spans="2:47" s="1" customFormat="1" ht="6.9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3.2">
      <c r="B83" s="36"/>
      <c r="C83" s="31" t="s">
        <v>27</v>
      </c>
      <c r="D83" s="37"/>
      <c r="E83" s="37"/>
      <c r="F83" s="29" t="str">
        <f>E12</f>
        <v>SD a.s. Doly Bílina</v>
      </c>
      <c r="G83" s="37"/>
      <c r="H83" s="37"/>
      <c r="I83" s="37"/>
      <c r="J83" s="37"/>
      <c r="K83" s="31" t="s">
        <v>33</v>
      </c>
      <c r="L83" s="37"/>
      <c r="M83" s="226" t="str">
        <f>E18</f>
        <v>Ing. arch. Fr. Abraham</v>
      </c>
      <c r="N83" s="226"/>
      <c r="O83" s="226"/>
      <c r="P83" s="226"/>
      <c r="Q83" s="226"/>
      <c r="R83" s="38"/>
    </row>
    <row r="84" spans="2:47" s="1" customFormat="1" ht="14.4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6" t="str">
        <f>E21</f>
        <v>Pavel Šouta</v>
      </c>
      <c r="N84" s="226"/>
      <c r="O84" s="226"/>
      <c r="P84" s="226"/>
      <c r="Q84" s="226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70" t="s">
        <v>124</v>
      </c>
      <c r="D86" s="271"/>
      <c r="E86" s="271"/>
      <c r="F86" s="271"/>
      <c r="G86" s="271"/>
      <c r="H86" s="115"/>
      <c r="I86" s="115"/>
      <c r="J86" s="115"/>
      <c r="K86" s="115"/>
      <c r="L86" s="115"/>
      <c r="M86" s="115"/>
      <c r="N86" s="270" t="s">
        <v>125</v>
      </c>
      <c r="O86" s="271"/>
      <c r="P86" s="271"/>
      <c r="Q86" s="271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126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198">
        <f>N121</f>
        <v>0</v>
      </c>
      <c r="O88" s="268"/>
      <c r="P88" s="268"/>
      <c r="Q88" s="268"/>
      <c r="R88" s="38"/>
      <c r="AU88" s="20" t="s">
        <v>127</v>
      </c>
    </row>
    <row r="89" spans="2:47" s="6" customFormat="1" ht="24.9" customHeight="1">
      <c r="B89" s="124"/>
      <c r="C89" s="125"/>
      <c r="D89" s="126" t="s">
        <v>128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39">
        <f>N122</f>
        <v>0</v>
      </c>
      <c r="O89" s="266"/>
      <c r="P89" s="266"/>
      <c r="Q89" s="266"/>
      <c r="R89" s="127"/>
    </row>
    <row r="90" spans="2:47" s="7" customFormat="1" ht="19.95" customHeight="1">
      <c r="B90" s="128"/>
      <c r="C90" s="129"/>
      <c r="D90" s="103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6">
        <f>N123</f>
        <v>0</v>
      </c>
      <c r="O90" s="267"/>
      <c r="P90" s="267"/>
      <c r="Q90" s="267"/>
      <c r="R90" s="130"/>
    </row>
    <row r="91" spans="2:47" s="7" customFormat="1" ht="19.95" customHeight="1">
      <c r="B91" s="128"/>
      <c r="C91" s="129"/>
      <c r="D91" s="103" t="s">
        <v>130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6">
        <f>N168</f>
        <v>0</v>
      </c>
      <c r="O91" s="267"/>
      <c r="P91" s="267"/>
      <c r="Q91" s="267"/>
      <c r="R91" s="130"/>
    </row>
    <row r="92" spans="2:47" s="7" customFormat="1" ht="19.95" customHeight="1">
      <c r="B92" s="128"/>
      <c r="C92" s="129"/>
      <c r="D92" s="103" t="s">
        <v>132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96">
        <f>N173</f>
        <v>0</v>
      </c>
      <c r="O92" s="267"/>
      <c r="P92" s="267"/>
      <c r="Q92" s="267"/>
      <c r="R92" s="130"/>
    </row>
    <row r="93" spans="2:47" s="7" customFormat="1" ht="19.95" customHeight="1">
      <c r="B93" s="128"/>
      <c r="C93" s="129"/>
      <c r="D93" s="103" t="s">
        <v>133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96">
        <f>N187</f>
        <v>0</v>
      </c>
      <c r="O93" s="267"/>
      <c r="P93" s="267"/>
      <c r="Q93" s="267"/>
      <c r="R93" s="130"/>
    </row>
    <row r="94" spans="2:47" s="7" customFormat="1" ht="19.95" customHeight="1">
      <c r="B94" s="128"/>
      <c r="C94" s="129"/>
      <c r="D94" s="103" t="s">
        <v>134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96">
        <f>N192</f>
        <v>0</v>
      </c>
      <c r="O94" s="267"/>
      <c r="P94" s="267"/>
      <c r="Q94" s="267"/>
      <c r="R94" s="130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3" t="s">
        <v>135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8">
        <f>ROUND(N97+N98+N99+N100+N101+N102,2)</f>
        <v>0</v>
      </c>
      <c r="O96" s="269"/>
      <c r="P96" s="269"/>
      <c r="Q96" s="269"/>
      <c r="R96" s="38"/>
      <c r="T96" s="131"/>
      <c r="U96" s="132" t="s">
        <v>42</v>
      </c>
    </row>
    <row r="97" spans="2:65" s="1" customFormat="1" ht="18" customHeight="1">
      <c r="B97" s="133"/>
      <c r="C97" s="134"/>
      <c r="D97" s="193" t="s">
        <v>136</v>
      </c>
      <c r="E97" s="264"/>
      <c r="F97" s="264"/>
      <c r="G97" s="264"/>
      <c r="H97" s="264"/>
      <c r="I97" s="134"/>
      <c r="J97" s="134"/>
      <c r="K97" s="134"/>
      <c r="L97" s="134"/>
      <c r="M97" s="134"/>
      <c r="N97" s="195">
        <f>ROUND(N88*T97,2)</f>
        <v>0</v>
      </c>
      <c r="O97" s="265"/>
      <c r="P97" s="265"/>
      <c r="Q97" s="265"/>
      <c r="R97" s="136"/>
      <c r="S97" s="137"/>
      <c r="T97" s="138"/>
      <c r="U97" s="139" t="s">
        <v>43</v>
      </c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40" t="s">
        <v>137</v>
      </c>
      <c r="AZ97" s="137"/>
      <c r="BA97" s="137"/>
      <c r="BB97" s="137"/>
      <c r="BC97" s="137"/>
      <c r="BD97" s="137"/>
      <c r="BE97" s="141">
        <f t="shared" ref="BE97:BE102" si="0">IF(U97="základní",N97,0)</f>
        <v>0</v>
      </c>
      <c r="BF97" s="141">
        <f t="shared" ref="BF97:BF102" si="1">IF(U97="snížená",N97,0)</f>
        <v>0</v>
      </c>
      <c r="BG97" s="141">
        <f t="shared" ref="BG97:BG102" si="2">IF(U97="zákl. přenesená",N97,0)</f>
        <v>0</v>
      </c>
      <c r="BH97" s="141">
        <f t="shared" ref="BH97:BH102" si="3">IF(U97="sníž. přenesená",N97,0)</f>
        <v>0</v>
      </c>
      <c r="BI97" s="141">
        <f t="shared" ref="BI97:BI102" si="4">IF(U97="nulová",N97,0)</f>
        <v>0</v>
      </c>
      <c r="BJ97" s="140" t="s">
        <v>86</v>
      </c>
      <c r="BK97" s="137"/>
      <c r="BL97" s="137"/>
      <c r="BM97" s="137"/>
    </row>
    <row r="98" spans="2:65" s="1" customFormat="1" ht="18" customHeight="1">
      <c r="B98" s="133"/>
      <c r="C98" s="134"/>
      <c r="D98" s="193" t="s">
        <v>138</v>
      </c>
      <c r="E98" s="264"/>
      <c r="F98" s="264"/>
      <c r="G98" s="264"/>
      <c r="H98" s="264"/>
      <c r="I98" s="134"/>
      <c r="J98" s="134"/>
      <c r="K98" s="134"/>
      <c r="L98" s="134"/>
      <c r="M98" s="134"/>
      <c r="N98" s="195">
        <f>ROUND(N88*T98,2)</f>
        <v>0</v>
      </c>
      <c r="O98" s="265"/>
      <c r="P98" s="265"/>
      <c r="Q98" s="265"/>
      <c r="R98" s="136"/>
      <c r="S98" s="137"/>
      <c r="T98" s="138"/>
      <c r="U98" s="139" t="s">
        <v>43</v>
      </c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40" t="s">
        <v>137</v>
      </c>
      <c r="AZ98" s="137"/>
      <c r="BA98" s="137"/>
      <c r="BB98" s="137"/>
      <c r="BC98" s="137"/>
      <c r="BD98" s="137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7"/>
      <c r="BL98" s="137"/>
      <c r="BM98" s="137"/>
    </row>
    <row r="99" spans="2:65" s="1" customFormat="1" ht="18" customHeight="1">
      <c r="B99" s="133"/>
      <c r="C99" s="134"/>
      <c r="D99" s="193" t="s">
        <v>139</v>
      </c>
      <c r="E99" s="264"/>
      <c r="F99" s="264"/>
      <c r="G99" s="264"/>
      <c r="H99" s="264"/>
      <c r="I99" s="134"/>
      <c r="J99" s="134"/>
      <c r="K99" s="134"/>
      <c r="L99" s="134"/>
      <c r="M99" s="134"/>
      <c r="N99" s="195">
        <f>ROUND(N88*T99,2)</f>
        <v>0</v>
      </c>
      <c r="O99" s="265"/>
      <c r="P99" s="265"/>
      <c r="Q99" s="265"/>
      <c r="R99" s="136"/>
      <c r="S99" s="137"/>
      <c r="T99" s="138"/>
      <c r="U99" s="139" t="s">
        <v>43</v>
      </c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40" t="s">
        <v>137</v>
      </c>
      <c r="AZ99" s="137"/>
      <c r="BA99" s="137"/>
      <c r="BB99" s="137"/>
      <c r="BC99" s="137"/>
      <c r="BD99" s="137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7"/>
      <c r="BL99" s="137"/>
      <c r="BM99" s="137"/>
    </row>
    <row r="100" spans="2:65" s="1" customFormat="1" ht="18" customHeight="1">
      <c r="B100" s="133"/>
      <c r="C100" s="134"/>
      <c r="D100" s="193" t="s">
        <v>140</v>
      </c>
      <c r="E100" s="264"/>
      <c r="F100" s="264"/>
      <c r="G100" s="264"/>
      <c r="H100" s="264"/>
      <c r="I100" s="134"/>
      <c r="J100" s="134"/>
      <c r="K100" s="134"/>
      <c r="L100" s="134"/>
      <c r="M100" s="134"/>
      <c r="N100" s="195">
        <f>ROUND(N88*T100,2)</f>
        <v>0</v>
      </c>
      <c r="O100" s="265"/>
      <c r="P100" s="265"/>
      <c r="Q100" s="265"/>
      <c r="R100" s="136"/>
      <c r="S100" s="137"/>
      <c r="T100" s="138"/>
      <c r="U100" s="139" t="s">
        <v>43</v>
      </c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40" t="s">
        <v>137</v>
      </c>
      <c r="AZ100" s="137"/>
      <c r="BA100" s="137"/>
      <c r="BB100" s="137"/>
      <c r="BC100" s="137"/>
      <c r="BD100" s="137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7"/>
      <c r="BL100" s="137"/>
      <c r="BM100" s="137"/>
    </row>
    <row r="101" spans="2:65" s="1" customFormat="1" ht="18" customHeight="1">
      <c r="B101" s="133"/>
      <c r="C101" s="134"/>
      <c r="D101" s="193" t="s">
        <v>141</v>
      </c>
      <c r="E101" s="264"/>
      <c r="F101" s="264"/>
      <c r="G101" s="264"/>
      <c r="H101" s="264"/>
      <c r="I101" s="134"/>
      <c r="J101" s="134"/>
      <c r="K101" s="134"/>
      <c r="L101" s="134"/>
      <c r="M101" s="134"/>
      <c r="N101" s="195">
        <f>ROUND(N88*T101,2)</f>
        <v>0</v>
      </c>
      <c r="O101" s="265"/>
      <c r="P101" s="265"/>
      <c r="Q101" s="265"/>
      <c r="R101" s="136"/>
      <c r="S101" s="137"/>
      <c r="T101" s="138"/>
      <c r="U101" s="139" t="s">
        <v>43</v>
      </c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40" t="s">
        <v>137</v>
      </c>
      <c r="AZ101" s="137"/>
      <c r="BA101" s="137"/>
      <c r="BB101" s="137"/>
      <c r="BC101" s="137"/>
      <c r="BD101" s="137"/>
      <c r="BE101" s="141">
        <f t="shared" si="0"/>
        <v>0</v>
      </c>
      <c r="BF101" s="141">
        <f t="shared" si="1"/>
        <v>0</v>
      </c>
      <c r="BG101" s="141">
        <f t="shared" si="2"/>
        <v>0</v>
      </c>
      <c r="BH101" s="141">
        <f t="shared" si="3"/>
        <v>0</v>
      </c>
      <c r="BI101" s="141">
        <f t="shared" si="4"/>
        <v>0</v>
      </c>
      <c r="BJ101" s="140" t="s">
        <v>86</v>
      </c>
      <c r="BK101" s="137"/>
      <c r="BL101" s="137"/>
      <c r="BM101" s="137"/>
    </row>
    <row r="102" spans="2:65" s="1" customFormat="1" ht="18" customHeight="1">
      <c r="B102" s="133"/>
      <c r="C102" s="134"/>
      <c r="D102" s="135" t="s">
        <v>142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95">
        <f>ROUND(N88*T102,2)</f>
        <v>0</v>
      </c>
      <c r="O102" s="265"/>
      <c r="P102" s="265"/>
      <c r="Q102" s="265"/>
      <c r="R102" s="136"/>
      <c r="S102" s="137"/>
      <c r="T102" s="142"/>
      <c r="U102" s="143" t="s">
        <v>43</v>
      </c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40" t="s">
        <v>143</v>
      </c>
      <c r="AZ102" s="137"/>
      <c r="BA102" s="137"/>
      <c r="BB102" s="137"/>
      <c r="BC102" s="137"/>
      <c r="BD102" s="137"/>
      <c r="BE102" s="141">
        <f t="shared" si="0"/>
        <v>0</v>
      </c>
      <c r="BF102" s="141">
        <f t="shared" si="1"/>
        <v>0</v>
      </c>
      <c r="BG102" s="141">
        <f t="shared" si="2"/>
        <v>0</v>
      </c>
      <c r="BH102" s="141">
        <f t="shared" si="3"/>
        <v>0</v>
      </c>
      <c r="BI102" s="141">
        <f t="shared" si="4"/>
        <v>0</v>
      </c>
      <c r="BJ102" s="140" t="s">
        <v>86</v>
      </c>
      <c r="BK102" s="137"/>
      <c r="BL102" s="137"/>
      <c r="BM102" s="137"/>
    </row>
    <row r="103" spans="2:65" s="1" customFormat="1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</row>
    <row r="104" spans="2:65" s="1" customFormat="1" ht="29.25" customHeight="1">
      <c r="B104" s="36"/>
      <c r="C104" s="114" t="s">
        <v>111</v>
      </c>
      <c r="D104" s="115"/>
      <c r="E104" s="115"/>
      <c r="F104" s="115"/>
      <c r="G104" s="115"/>
      <c r="H104" s="115"/>
      <c r="I104" s="115"/>
      <c r="J104" s="115"/>
      <c r="K104" s="115"/>
      <c r="L104" s="190">
        <f>ROUND(SUM(N88+N96),2)</f>
        <v>0</v>
      </c>
      <c r="M104" s="190"/>
      <c r="N104" s="190"/>
      <c r="O104" s="190"/>
      <c r="P104" s="190"/>
      <c r="Q104" s="190"/>
      <c r="R104" s="38"/>
    </row>
    <row r="105" spans="2:65" s="1" customFormat="1" ht="6.9" customHeight="1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</row>
    <row r="109" spans="2:65" s="1" customFormat="1" ht="6.9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</row>
    <row r="110" spans="2:65" s="1" customFormat="1" ht="36.9" customHeight="1">
      <c r="B110" s="36"/>
      <c r="C110" s="206" t="s">
        <v>144</v>
      </c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38"/>
    </row>
    <row r="111" spans="2:65" s="1" customFormat="1" ht="6.9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65" s="1" customFormat="1" ht="30" customHeight="1">
      <c r="B112" s="36"/>
      <c r="C112" s="31" t="s">
        <v>19</v>
      </c>
      <c r="D112" s="37"/>
      <c r="E112" s="37"/>
      <c r="F112" s="259" t="str">
        <f>F6</f>
        <v>Ochranná opatření Mariánské Radčice - SO 08.4 TENISOVÉ HŘIŠTĚ</v>
      </c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37"/>
      <c r="R112" s="38"/>
    </row>
    <row r="113" spans="2:65" s="1" customFormat="1" ht="36.9" customHeight="1">
      <c r="B113" s="36"/>
      <c r="C113" s="70" t="s">
        <v>119</v>
      </c>
      <c r="D113" s="37"/>
      <c r="E113" s="37"/>
      <c r="F113" s="208" t="str">
        <f>F7</f>
        <v>SO 08.4.1 - Chodník</v>
      </c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37"/>
      <c r="R113" s="38"/>
    </row>
    <row r="114" spans="2:65" s="1" customFormat="1" ht="6.9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8" customHeight="1">
      <c r="B115" s="36"/>
      <c r="C115" s="31" t="s">
        <v>23</v>
      </c>
      <c r="D115" s="37"/>
      <c r="E115" s="37"/>
      <c r="F115" s="29" t="str">
        <f>F9</f>
        <v>Mariánské Radčice</v>
      </c>
      <c r="G115" s="37"/>
      <c r="H115" s="37"/>
      <c r="I115" s="37"/>
      <c r="J115" s="37"/>
      <c r="K115" s="31" t="s">
        <v>25</v>
      </c>
      <c r="L115" s="37"/>
      <c r="M115" s="261" t="str">
        <f>IF(O9="","",O9)</f>
        <v>17. 12. 2017</v>
      </c>
      <c r="N115" s="261"/>
      <c r="O115" s="261"/>
      <c r="P115" s="261"/>
      <c r="Q115" s="37"/>
      <c r="R115" s="38"/>
    </row>
    <row r="116" spans="2:65" s="1" customFormat="1" ht="6.9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 ht="13.2">
      <c r="B117" s="36"/>
      <c r="C117" s="31" t="s">
        <v>27</v>
      </c>
      <c r="D117" s="37"/>
      <c r="E117" s="37"/>
      <c r="F117" s="29" t="str">
        <f>E12</f>
        <v>SD a.s. Doly Bílina</v>
      </c>
      <c r="G117" s="37"/>
      <c r="H117" s="37"/>
      <c r="I117" s="37"/>
      <c r="J117" s="37"/>
      <c r="K117" s="31" t="s">
        <v>33</v>
      </c>
      <c r="L117" s="37"/>
      <c r="M117" s="226" t="str">
        <f>E18</f>
        <v>Ing. arch. Fr. Abraham</v>
      </c>
      <c r="N117" s="226"/>
      <c r="O117" s="226"/>
      <c r="P117" s="226"/>
      <c r="Q117" s="226"/>
      <c r="R117" s="38"/>
    </row>
    <row r="118" spans="2:65" s="1" customFormat="1" ht="14.4" customHeight="1">
      <c r="B118" s="36"/>
      <c r="C118" s="31" t="s">
        <v>31</v>
      </c>
      <c r="D118" s="37"/>
      <c r="E118" s="37"/>
      <c r="F118" s="29" t="str">
        <f>IF(E15="","",E15)</f>
        <v>DPS</v>
      </c>
      <c r="G118" s="37"/>
      <c r="H118" s="37"/>
      <c r="I118" s="37"/>
      <c r="J118" s="37"/>
      <c r="K118" s="31" t="s">
        <v>36</v>
      </c>
      <c r="L118" s="37"/>
      <c r="M118" s="226" t="str">
        <f>E21</f>
        <v>Pavel Šouta</v>
      </c>
      <c r="N118" s="226"/>
      <c r="O118" s="226"/>
      <c r="P118" s="226"/>
      <c r="Q118" s="226"/>
      <c r="R118" s="38"/>
    </row>
    <row r="119" spans="2:65" s="1" customFormat="1" ht="10.35" customHeigh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8" customFormat="1" ht="29.25" customHeight="1">
      <c r="B120" s="144"/>
      <c r="C120" s="145" t="s">
        <v>145</v>
      </c>
      <c r="D120" s="146" t="s">
        <v>146</v>
      </c>
      <c r="E120" s="146" t="s">
        <v>60</v>
      </c>
      <c r="F120" s="262" t="s">
        <v>147</v>
      </c>
      <c r="G120" s="262"/>
      <c r="H120" s="262"/>
      <c r="I120" s="262"/>
      <c r="J120" s="146" t="s">
        <v>148</v>
      </c>
      <c r="K120" s="146" t="s">
        <v>149</v>
      </c>
      <c r="L120" s="262" t="s">
        <v>150</v>
      </c>
      <c r="M120" s="262"/>
      <c r="N120" s="262" t="s">
        <v>125</v>
      </c>
      <c r="O120" s="262"/>
      <c r="P120" s="262"/>
      <c r="Q120" s="263"/>
      <c r="R120" s="147"/>
      <c r="T120" s="77" t="s">
        <v>151</v>
      </c>
      <c r="U120" s="78" t="s">
        <v>42</v>
      </c>
      <c r="V120" s="78" t="s">
        <v>152</v>
      </c>
      <c r="W120" s="78" t="s">
        <v>153</v>
      </c>
      <c r="X120" s="78" t="s">
        <v>154</v>
      </c>
      <c r="Y120" s="78" t="s">
        <v>155</v>
      </c>
      <c r="Z120" s="78" t="s">
        <v>156</v>
      </c>
      <c r="AA120" s="79" t="s">
        <v>157</v>
      </c>
    </row>
    <row r="121" spans="2:65" s="1" customFormat="1" ht="29.25" customHeight="1">
      <c r="B121" s="36"/>
      <c r="C121" s="81" t="s">
        <v>122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236">
        <f>BK121</f>
        <v>0</v>
      </c>
      <c r="O121" s="237"/>
      <c r="P121" s="237"/>
      <c r="Q121" s="237"/>
      <c r="R121" s="38"/>
      <c r="T121" s="80"/>
      <c r="U121" s="52"/>
      <c r="V121" s="52"/>
      <c r="W121" s="148">
        <f>W122+W194</f>
        <v>0</v>
      </c>
      <c r="X121" s="52"/>
      <c r="Y121" s="148">
        <f>Y122+Y194</f>
        <v>109.50253000000001</v>
      </c>
      <c r="Z121" s="52"/>
      <c r="AA121" s="149">
        <f>AA122+AA194</f>
        <v>0</v>
      </c>
      <c r="AT121" s="20" t="s">
        <v>77</v>
      </c>
      <c r="AU121" s="20" t="s">
        <v>127</v>
      </c>
      <c r="BK121" s="150">
        <f>BK122+BK194</f>
        <v>0</v>
      </c>
    </row>
    <row r="122" spans="2:65" s="9" customFormat="1" ht="37.35" customHeight="1">
      <c r="B122" s="151"/>
      <c r="C122" s="152"/>
      <c r="D122" s="153" t="s">
        <v>128</v>
      </c>
      <c r="E122" s="153"/>
      <c r="F122" s="153"/>
      <c r="G122" s="153"/>
      <c r="H122" s="153"/>
      <c r="I122" s="153"/>
      <c r="J122" s="153"/>
      <c r="K122" s="153"/>
      <c r="L122" s="153"/>
      <c r="M122" s="153"/>
      <c r="N122" s="238">
        <f>BK122</f>
        <v>0</v>
      </c>
      <c r="O122" s="239"/>
      <c r="P122" s="239"/>
      <c r="Q122" s="239"/>
      <c r="R122" s="154"/>
      <c r="T122" s="155"/>
      <c r="U122" s="152"/>
      <c r="V122" s="152"/>
      <c r="W122" s="156">
        <f>W123+W168+W173+W187+W192</f>
        <v>0</v>
      </c>
      <c r="X122" s="152"/>
      <c r="Y122" s="156">
        <f>Y123+Y168+Y173+Y187+Y192</f>
        <v>109.50253000000001</v>
      </c>
      <c r="Z122" s="152"/>
      <c r="AA122" s="157">
        <f>AA123+AA168+AA173+AA187+AA192</f>
        <v>0</v>
      </c>
      <c r="AR122" s="158" t="s">
        <v>86</v>
      </c>
      <c r="AT122" s="159" t="s">
        <v>77</v>
      </c>
      <c r="AU122" s="159" t="s">
        <v>78</v>
      </c>
      <c r="AY122" s="158" t="s">
        <v>158</v>
      </c>
      <c r="BK122" s="160">
        <f>BK123+BK168+BK173+BK187+BK192</f>
        <v>0</v>
      </c>
    </row>
    <row r="123" spans="2:65" s="9" customFormat="1" ht="19.95" customHeight="1">
      <c r="B123" s="151"/>
      <c r="C123" s="152"/>
      <c r="D123" s="161" t="s">
        <v>129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240">
        <f>BK123</f>
        <v>0</v>
      </c>
      <c r="O123" s="241"/>
      <c r="P123" s="241"/>
      <c r="Q123" s="241"/>
      <c r="R123" s="154"/>
      <c r="T123" s="155"/>
      <c r="U123" s="152"/>
      <c r="V123" s="152"/>
      <c r="W123" s="156">
        <f>SUM(W124:W167)</f>
        <v>0</v>
      </c>
      <c r="X123" s="152"/>
      <c r="Y123" s="156">
        <f>SUM(Y124:Y167)</f>
        <v>0</v>
      </c>
      <c r="Z123" s="152"/>
      <c r="AA123" s="157">
        <f>SUM(AA124:AA167)</f>
        <v>0</v>
      </c>
      <c r="AR123" s="158" t="s">
        <v>86</v>
      </c>
      <c r="AT123" s="159" t="s">
        <v>77</v>
      </c>
      <c r="AU123" s="159" t="s">
        <v>86</v>
      </c>
      <c r="AY123" s="158" t="s">
        <v>158</v>
      </c>
      <c r="BK123" s="160">
        <f>SUM(BK124:BK167)</f>
        <v>0</v>
      </c>
    </row>
    <row r="124" spans="2:65" s="1" customFormat="1" ht="22.8" customHeight="1">
      <c r="B124" s="133"/>
      <c r="C124" s="162" t="s">
        <v>86</v>
      </c>
      <c r="D124" s="162" t="s">
        <v>159</v>
      </c>
      <c r="E124" s="163" t="s">
        <v>175</v>
      </c>
      <c r="F124" s="254" t="s">
        <v>176</v>
      </c>
      <c r="G124" s="254"/>
      <c r="H124" s="254"/>
      <c r="I124" s="254"/>
      <c r="J124" s="164" t="s">
        <v>177</v>
      </c>
      <c r="K124" s="165">
        <v>25</v>
      </c>
      <c r="L124" s="255">
        <v>0</v>
      </c>
      <c r="M124" s="255"/>
      <c r="N124" s="253">
        <f>ROUND(L124*K124,2)</f>
        <v>0</v>
      </c>
      <c r="O124" s="253"/>
      <c r="P124" s="253"/>
      <c r="Q124" s="253"/>
      <c r="R124" s="136"/>
      <c r="T124" s="166" t="s">
        <v>5</v>
      </c>
      <c r="U124" s="45" t="s">
        <v>43</v>
      </c>
      <c r="V124" s="37"/>
      <c r="W124" s="167">
        <f>V124*K124</f>
        <v>0</v>
      </c>
      <c r="X124" s="167">
        <v>0</v>
      </c>
      <c r="Y124" s="167">
        <f>X124*K124</f>
        <v>0</v>
      </c>
      <c r="Z124" s="167">
        <v>0</v>
      </c>
      <c r="AA124" s="168">
        <f>Z124*K124</f>
        <v>0</v>
      </c>
      <c r="AR124" s="20" t="s">
        <v>163</v>
      </c>
      <c r="AT124" s="20" t="s">
        <v>159</v>
      </c>
      <c r="AU124" s="20" t="s">
        <v>117</v>
      </c>
      <c r="AY124" s="20" t="s">
        <v>158</v>
      </c>
      <c r="BE124" s="107">
        <f>IF(U124="základní",N124,0)</f>
        <v>0</v>
      </c>
      <c r="BF124" s="107">
        <f>IF(U124="snížená",N124,0)</f>
        <v>0</v>
      </c>
      <c r="BG124" s="107">
        <f>IF(U124="zákl. přenesená",N124,0)</f>
        <v>0</v>
      </c>
      <c r="BH124" s="107">
        <f>IF(U124="sníž. přenesená",N124,0)</f>
        <v>0</v>
      </c>
      <c r="BI124" s="107">
        <f>IF(U124="nulová",N124,0)</f>
        <v>0</v>
      </c>
      <c r="BJ124" s="20" t="s">
        <v>86</v>
      </c>
      <c r="BK124" s="107">
        <f>ROUND(L124*K124,2)</f>
        <v>0</v>
      </c>
      <c r="BL124" s="20" t="s">
        <v>163</v>
      </c>
      <c r="BM124" s="20" t="s">
        <v>407</v>
      </c>
    </row>
    <row r="125" spans="2:65" s="10" customFormat="1" ht="14.4" customHeight="1">
      <c r="B125" s="169"/>
      <c r="C125" s="170"/>
      <c r="D125" s="170"/>
      <c r="E125" s="171" t="s">
        <v>5</v>
      </c>
      <c r="F125" s="246" t="s">
        <v>179</v>
      </c>
      <c r="G125" s="247"/>
      <c r="H125" s="247"/>
      <c r="I125" s="247"/>
      <c r="J125" s="170"/>
      <c r="K125" s="172">
        <v>25</v>
      </c>
      <c r="L125" s="170"/>
      <c r="M125" s="170"/>
      <c r="N125" s="170"/>
      <c r="O125" s="170"/>
      <c r="P125" s="170"/>
      <c r="Q125" s="170"/>
      <c r="R125" s="173"/>
      <c r="T125" s="174"/>
      <c r="U125" s="170"/>
      <c r="V125" s="170"/>
      <c r="W125" s="170"/>
      <c r="X125" s="170"/>
      <c r="Y125" s="170"/>
      <c r="Z125" s="170"/>
      <c r="AA125" s="175"/>
      <c r="AT125" s="176" t="s">
        <v>166</v>
      </c>
      <c r="AU125" s="176" t="s">
        <v>117</v>
      </c>
      <c r="AV125" s="10" t="s">
        <v>117</v>
      </c>
      <c r="AW125" s="10" t="s">
        <v>35</v>
      </c>
      <c r="AX125" s="10" t="s">
        <v>78</v>
      </c>
      <c r="AY125" s="176" t="s">
        <v>158</v>
      </c>
    </row>
    <row r="126" spans="2:65" s="11" customFormat="1" ht="14.4" customHeight="1">
      <c r="B126" s="177"/>
      <c r="C126" s="178"/>
      <c r="D126" s="178"/>
      <c r="E126" s="179" t="s">
        <v>5</v>
      </c>
      <c r="F126" s="248" t="s">
        <v>167</v>
      </c>
      <c r="G126" s="249"/>
      <c r="H126" s="249"/>
      <c r="I126" s="249"/>
      <c r="J126" s="178"/>
      <c r="K126" s="180">
        <v>25</v>
      </c>
      <c r="L126" s="178"/>
      <c r="M126" s="178"/>
      <c r="N126" s="178"/>
      <c r="O126" s="178"/>
      <c r="P126" s="178"/>
      <c r="Q126" s="178"/>
      <c r="R126" s="181"/>
      <c r="T126" s="182"/>
      <c r="U126" s="178"/>
      <c r="V126" s="178"/>
      <c r="W126" s="178"/>
      <c r="X126" s="178"/>
      <c r="Y126" s="178"/>
      <c r="Z126" s="178"/>
      <c r="AA126" s="183"/>
      <c r="AT126" s="184" t="s">
        <v>166</v>
      </c>
      <c r="AU126" s="184" t="s">
        <v>117</v>
      </c>
      <c r="AV126" s="11" t="s">
        <v>163</v>
      </c>
      <c r="AW126" s="11" t="s">
        <v>35</v>
      </c>
      <c r="AX126" s="11" t="s">
        <v>86</v>
      </c>
      <c r="AY126" s="184" t="s">
        <v>158</v>
      </c>
    </row>
    <row r="127" spans="2:65" s="1" customFormat="1" ht="34.200000000000003" customHeight="1">
      <c r="B127" s="133"/>
      <c r="C127" s="162" t="s">
        <v>117</v>
      </c>
      <c r="D127" s="162" t="s">
        <v>159</v>
      </c>
      <c r="E127" s="163" t="s">
        <v>185</v>
      </c>
      <c r="F127" s="254" t="s">
        <v>186</v>
      </c>
      <c r="G127" s="254"/>
      <c r="H127" s="254"/>
      <c r="I127" s="254"/>
      <c r="J127" s="164" t="s">
        <v>177</v>
      </c>
      <c r="K127" s="165">
        <v>60.024999999999999</v>
      </c>
      <c r="L127" s="255">
        <v>0</v>
      </c>
      <c r="M127" s="255"/>
      <c r="N127" s="253">
        <f>ROUND(L127*K127,2)</f>
        <v>0</v>
      </c>
      <c r="O127" s="253"/>
      <c r="P127" s="253"/>
      <c r="Q127" s="253"/>
      <c r="R127" s="136"/>
      <c r="T127" s="166" t="s">
        <v>5</v>
      </c>
      <c r="U127" s="45" t="s">
        <v>43</v>
      </c>
      <c r="V127" s="37"/>
      <c r="W127" s="167">
        <f>V127*K127</f>
        <v>0</v>
      </c>
      <c r="X127" s="167">
        <v>0</v>
      </c>
      <c r="Y127" s="167">
        <f>X127*K127</f>
        <v>0</v>
      </c>
      <c r="Z127" s="167">
        <v>0</v>
      </c>
      <c r="AA127" s="168">
        <f>Z127*K127</f>
        <v>0</v>
      </c>
      <c r="AR127" s="20" t="s">
        <v>163</v>
      </c>
      <c r="AT127" s="20" t="s">
        <v>159</v>
      </c>
      <c r="AU127" s="20" t="s">
        <v>117</v>
      </c>
      <c r="AY127" s="20" t="s">
        <v>158</v>
      </c>
      <c r="BE127" s="107">
        <f>IF(U127="základní",N127,0)</f>
        <v>0</v>
      </c>
      <c r="BF127" s="107">
        <f>IF(U127="snížená",N127,0)</f>
        <v>0</v>
      </c>
      <c r="BG127" s="107">
        <f>IF(U127="zákl. přenesená",N127,0)</f>
        <v>0</v>
      </c>
      <c r="BH127" s="107">
        <f>IF(U127="sníž. přenesená",N127,0)</f>
        <v>0</v>
      </c>
      <c r="BI127" s="107">
        <f>IF(U127="nulová",N127,0)</f>
        <v>0</v>
      </c>
      <c r="BJ127" s="20" t="s">
        <v>86</v>
      </c>
      <c r="BK127" s="107">
        <f>ROUND(L127*K127,2)</f>
        <v>0</v>
      </c>
      <c r="BL127" s="20" t="s">
        <v>163</v>
      </c>
      <c r="BM127" s="20" t="s">
        <v>408</v>
      </c>
    </row>
    <row r="128" spans="2:65" s="10" customFormat="1" ht="14.4" customHeight="1">
      <c r="B128" s="169"/>
      <c r="C128" s="170"/>
      <c r="D128" s="170"/>
      <c r="E128" s="171" t="s">
        <v>5</v>
      </c>
      <c r="F128" s="246" t="s">
        <v>409</v>
      </c>
      <c r="G128" s="247"/>
      <c r="H128" s="247"/>
      <c r="I128" s="247"/>
      <c r="J128" s="170"/>
      <c r="K128" s="172">
        <v>60.024999999999999</v>
      </c>
      <c r="L128" s="170"/>
      <c r="M128" s="170"/>
      <c r="N128" s="170"/>
      <c r="O128" s="170"/>
      <c r="P128" s="170"/>
      <c r="Q128" s="170"/>
      <c r="R128" s="173"/>
      <c r="T128" s="174"/>
      <c r="U128" s="170"/>
      <c r="V128" s="170"/>
      <c r="W128" s="170"/>
      <c r="X128" s="170"/>
      <c r="Y128" s="170"/>
      <c r="Z128" s="170"/>
      <c r="AA128" s="175"/>
      <c r="AT128" s="176" t="s">
        <v>166</v>
      </c>
      <c r="AU128" s="176" t="s">
        <v>117</v>
      </c>
      <c r="AV128" s="10" t="s">
        <v>117</v>
      </c>
      <c r="AW128" s="10" t="s">
        <v>35</v>
      </c>
      <c r="AX128" s="10" t="s">
        <v>78</v>
      </c>
      <c r="AY128" s="176" t="s">
        <v>158</v>
      </c>
    </row>
    <row r="129" spans="2:65" s="11" customFormat="1" ht="14.4" customHeight="1">
      <c r="B129" s="177"/>
      <c r="C129" s="178"/>
      <c r="D129" s="178"/>
      <c r="E129" s="179" t="s">
        <v>5</v>
      </c>
      <c r="F129" s="248" t="s">
        <v>167</v>
      </c>
      <c r="G129" s="249"/>
      <c r="H129" s="249"/>
      <c r="I129" s="249"/>
      <c r="J129" s="178"/>
      <c r="K129" s="180">
        <v>60.024999999999999</v>
      </c>
      <c r="L129" s="178"/>
      <c r="M129" s="178"/>
      <c r="N129" s="178"/>
      <c r="O129" s="178"/>
      <c r="P129" s="178"/>
      <c r="Q129" s="178"/>
      <c r="R129" s="181"/>
      <c r="T129" s="182"/>
      <c r="U129" s="178"/>
      <c r="V129" s="178"/>
      <c r="W129" s="178"/>
      <c r="X129" s="178"/>
      <c r="Y129" s="178"/>
      <c r="Z129" s="178"/>
      <c r="AA129" s="183"/>
      <c r="AT129" s="184" t="s">
        <v>166</v>
      </c>
      <c r="AU129" s="184" t="s">
        <v>117</v>
      </c>
      <c r="AV129" s="11" t="s">
        <v>163</v>
      </c>
      <c r="AW129" s="11" t="s">
        <v>35</v>
      </c>
      <c r="AX129" s="11" t="s">
        <v>86</v>
      </c>
      <c r="AY129" s="184" t="s">
        <v>158</v>
      </c>
    </row>
    <row r="130" spans="2:65" s="1" customFormat="1" ht="22.8" customHeight="1">
      <c r="B130" s="133"/>
      <c r="C130" s="162" t="s">
        <v>171</v>
      </c>
      <c r="D130" s="162" t="s">
        <v>159</v>
      </c>
      <c r="E130" s="163" t="s">
        <v>190</v>
      </c>
      <c r="F130" s="254" t="s">
        <v>191</v>
      </c>
      <c r="G130" s="254"/>
      <c r="H130" s="254"/>
      <c r="I130" s="254"/>
      <c r="J130" s="164" t="s">
        <v>177</v>
      </c>
      <c r="K130" s="165">
        <v>60.024999999999999</v>
      </c>
      <c r="L130" s="255">
        <v>0</v>
      </c>
      <c r="M130" s="255"/>
      <c r="N130" s="253">
        <f>ROUND(L130*K130,2)</f>
        <v>0</v>
      </c>
      <c r="O130" s="253"/>
      <c r="P130" s="253"/>
      <c r="Q130" s="253"/>
      <c r="R130" s="136"/>
      <c r="T130" s="166" t="s">
        <v>5</v>
      </c>
      <c r="U130" s="45" t="s">
        <v>43</v>
      </c>
      <c r="V130" s="37"/>
      <c r="W130" s="167">
        <f>V130*K130</f>
        <v>0</v>
      </c>
      <c r="X130" s="167">
        <v>0</v>
      </c>
      <c r="Y130" s="167">
        <f>X130*K130</f>
        <v>0</v>
      </c>
      <c r="Z130" s="167">
        <v>0</v>
      </c>
      <c r="AA130" s="168">
        <f>Z130*K130</f>
        <v>0</v>
      </c>
      <c r="AR130" s="20" t="s">
        <v>163</v>
      </c>
      <c r="AT130" s="20" t="s">
        <v>159</v>
      </c>
      <c r="AU130" s="20" t="s">
        <v>117</v>
      </c>
      <c r="AY130" s="20" t="s">
        <v>158</v>
      </c>
      <c r="BE130" s="107">
        <f>IF(U130="základní",N130,0)</f>
        <v>0</v>
      </c>
      <c r="BF130" s="107">
        <f>IF(U130="snížená",N130,0)</f>
        <v>0</v>
      </c>
      <c r="BG130" s="107">
        <f>IF(U130="zákl. přenesená",N130,0)</f>
        <v>0</v>
      </c>
      <c r="BH130" s="107">
        <f>IF(U130="sníž. přenesená",N130,0)</f>
        <v>0</v>
      </c>
      <c r="BI130" s="107">
        <f>IF(U130="nulová",N130,0)</f>
        <v>0</v>
      </c>
      <c r="BJ130" s="20" t="s">
        <v>86</v>
      </c>
      <c r="BK130" s="107">
        <f>ROUND(L130*K130,2)</f>
        <v>0</v>
      </c>
      <c r="BL130" s="20" t="s">
        <v>163</v>
      </c>
      <c r="BM130" s="20" t="s">
        <v>410</v>
      </c>
    </row>
    <row r="131" spans="2:65" s="10" customFormat="1" ht="14.4" customHeight="1">
      <c r="B131" s="169"/>
      <c r="C131" s="170"/>
      <c r="D131" s="170"/>
      <c r="E131" s="171" t="s">
        <v>5</v>
      </c>
      <c r="F131" s="246" t="s">
        <v>409</v>
      </c>
      <c r="G131" s="247"/>
      <c r="H131" s="247"/>
      <c r="I131" s="247"/>
      <c r="J131" s="170"/>
      <c r="K131" s="172">
        <v>60.024999999999999</v>
      </c>
      <c r="L131" s="170"/>
      <c r="M131" s="170"/>
      <c r="N131" s="170"/>
      <c r="O131" s="170"/>
      <c r="P131" s="170"/>
      <c r="Q131" s="170"/>
      <c r="R131" s="173"/>
      <c r="T131" s="174"/>
      <c r="U131" s="170"/>
      <c r="V131" s="170"/>
      <c r="W131" s="170"/>
      <c r="X131" s="170"/>
      <c r="Y131" s="170"/>
      <c r="Z131" s="170"/>
      <c r="AA131" s="175"/>
      <c r="AT131" s="176" t="s">
        <v>166</v>
      </c>
      <c r="AU131" s="176" t="s">
        <v>117</v>
      </c>
      <c r="AV131" s="10" t="s">
        <v>117</v>
      </c>
      <c r="AW131" s="10" t="s">
        <v>35</v>
      </c>
      <c r="AX131" s="10" t="s">
        <v>78</v>
      </c>
      <c r="AY131" s="176" t="s">
        <v>158</v>
      </c>
    </row>
    <row r="132" spans="2:65" s="11" customFormat="1" ht="14.4" customHeight="1">
      <c r="B132" s="177"/>
      <c r="C132" s="178"/>
      <c r="D132" s="178"/>
      <c r="E132" s="179" t="s">
        <v>5</v>
      </c>
      <c r="F132" s="248" t="s">
        <v>167</v>
      </c>
      <c r="G132" s="249"/>
      <c r="H132" s="249"/>
      <c r="I132" s="249"/>
      <c r="J132" s="178"/>
      <c r="K132" s="180">
        <v>60.024999999999999</v>
      </c>
      <c r="L132" s="178"/>
      <c r="M132" s="178"/>
      <c r="N132" s="178"/>
      <c r="O132" s="178"/>
      <c r="P132" s="178"/>
      <c r="Q132" s="178"/>
      <c r="R132" s="181"/>
      <c r="T132" s="182"/>
      <c r="U132" s="178"/>
      <c r="V132" s="178"/>
      <c r="W132" s="178"/>
      <c r="X132" s="178"/>
      <c r="Y132" s="178"/>
      <c r="Z132" s="178"/>
      <c r="AA132" s="183"/>
      <c r="AT132" s="184" t="s">
        <v>166</v>
      </c>
      <c r="AU132" s="184" t="s">
        <v>117</v>
      </c>
      <c r="AV132" s="11" t="s">
        <v>163</v>
      </c>
      <c r="AW132" s="11" t="s">
        <v>35</v>
      </c>
      <c r="AX132" s="11" t="s">
        <v>86</v>
      </c>
      <c r="AY132" s="184" t="s">
        <v>158</v>
      </c>
    </row>
    <row r="133" spans="2:65" s="1" customFormat="1" ht="34.200000000000003" customHeight="1">
      <c r="B133" s="133"/>
      <c r="C133" s="162" t="s">
        <v>163</v>
      </c>
      <c r="D133" s="162" t="s">
        <v>159</v>
      </c>
      <c r="E133" s="163" t="s">
        <v>195</v>
      </c>
      <c r="F133" s="254" t="s">
        <v>196</v>
      </c>
      <c r="G133" s="254"/>
      <c r="H133" s="254"/>
      <c r="I133" s="254"/>
      <c r="J133" s="164" t="s">
        <v>177</v>
      </c>
      <c r="K133" s="165">
        <v>60.024999999999999</v>
      </c>
      <c r="L133" s="255">
        <v>0</v>
      </c>
      <c r="M133" s="255"/>
      <c r="N133" s="253">
        <f>ROUND(L133*K133,2)</f>
        <v>0</v>
      </c>
      <c r="O133" s="253"/>
      <c r="P133" s="253"/>
      <c r="Q133" s="253"/>
      <c r="R133" s="136"/>
      <c r="T133" s="166" t="s">
        <v>5</v>
      </c>
      <c r="U133" s="45" t="s">
        <v>43</v>
      </c>
      <c r="V133" s="37"/>
      <c r="W133" s="167">
        <f>V133*K133</f>
        <v>0</v>
      </c>
      <c r="X133" s="167">
        <v>0</v>
      </c>
      <c r="Y133" s="167">
        <f>X133*K133</f>
        <v>0</v>
      </c>
      <c r="Z133" s="167">
        <v>0</v>
      </c>
      <c r="AA133" s="168">
        <f>Z133*K133</f>
        <v>0</v>
      </c>
      <c r="AR133" s="20" t="s">
        <v>163</v>
      </c>
      <c r="AT133" s="20" t="s">
        <v>159</v>
      </c>
      <c r="AU133" s="20" t="s">
        <v>117</v>
      </c>
      <c r="AY133" s="20" t="s">
        <v>158</v>
      </c>
      <c r="BE133" s="107">
        <f>IF(U133="základní",N133,0)</f>
        <v>0</v>
      </c>
      <c r="BF133" s="107">
        <f>IF(U133="snížená",N133,0)</f>
        <v>0</v>
      </c>
      <c r="BG133" s="107">
        <f>IF(U133="zákl. přenesená",N133,0)</f>
        <v>0</v>
      </c>
      <c r="BH133" s="107">
        <f>IF(U133="sníž. přenesená",N133,0)</f>
        <v>0</v>
      </c>
      <c r="BI133" s="107">
        <f>IF(U133="nulová",N133,0)</f>
        <v>0</v>
      </c>
      <c r="BJ133" s="20" t="s">
        <v>86</v>
      </c>
      <c r="BK133" s="107">
        <f>ROUND(L133*K133,2)</f>
        <v>0</v>
      </c>
      <c r="BL133" s="20" t="s">
        <v>163</v>
      </c>
      <c r="BM133" s="20" t="s">
        <v>411</v>
      </c>
    </row>
    <row r="134" spans="2:65" s="10" customFormat="1" ht="14.4" customHeight="1">
      <c r="B134" s="169"/>
      <c r="C134" s="170"/>
      <c r="D134" s="170"/>
      <c r="E134" s="171" t="s">
        <v>5</v>
      </c>
      <c r="F134" s="246" t="s">
        <v>409</v>
      </c>
      <c r="G134" s="247"/>
      <c r="H134" s="247"/>
      <c r="I134" s="247"/>
      <c r="J134" s="170"/>
      <c r="K134" s="172">
        <v>60.024999999999999</v>
      </c>
      <c r="L134" s="170"/>
      <c r="M134" s="170"/>
      <c r="N134" s="170"/>
      <c r="O134" s="170"/>
      <c r="P134" s="170"/>
      <c r="Q134" s="170"/>
      <c r="R134" s="173"/>
      <c r="T134" s="174"/>
      <c r="U134" s="170"/>
      <c r="V134" s="170"/>
      <c r="W134" s="170"/>
      <c r="X134" s="170"/>
      <c r="Y134" s="170"/>
      <c r="Z134" s="170"/>
      <c r="AA134" s="175"/>
      <c r="AT134" s="176" t="s">
        <v>166</v>
      </c>
      <c r="AU134" s="176" t="s">
        <v>117</v>
      </c>
      <c r="AV134" s="10" t="s">
        <v>117</v>
      </c>
      <c r="AW134" s="10" t="s">
        <v>35</v>
      </c>
      <c r="AX134" s="10" t="s">
        <v>78</v>
      </c>
      <c r="AY134" s="176" t="s">
        <v>158</v>
      </c>
    </row>
    <row r="135" spans="2:65" s="11" customFormat="1" ht="14.4" customHeight="1">
      <c r="B135" s="177"/>
      <c r="C135" s="178"/>
      <c r="D135" s="178"/>
      <c r="E135" s="179" t="s">
        <v>5</v>
      </c>
      <c r="F135" s="248" t="s">
        <v>167</v>
      </c>
      <c r="G135" s="249"/>
      <c r="H135" s="249"/>
      <c r="I135" s="249"/>
      <c r="J135" s="178"/>
      <c r="K135" s="180">
        <v>60.024999999999999</v>
      </c>
      <c r="L135" s="178"/>
      <c r="M135" s="178"/>
      <c r="N135" s="178"/>
      <c r="O135" s="178"/>
      <c r="P135" s="178"/>
      <c r="Q135" s="178"/>
      <c r="R135" s="181"/>
      <c r="T135" s="182"/>
      <c r="U135" s="178"/>
      <c r="V135" s="178"/>
      <c r="W135" s="178"/>
      <c r="X135" s="178"/>
      <c r="Y135" s="178"/>
      <c r="Z135" s="178"/>
      <c r="AA135" s="183"/>
      <c r="AT135" s="184" t="s">
        <v>166</v>
      </c>
      <c r="AU135" s="184" t="s">
        <v>117</v>
      </c>
      <c r="AV135" s="11" t="s">
        <v>163</v>
      </c>
      <c r="AW135" s="11" t="s">
        <v>35</v>
      </c>
      <c r="AX135" s="11" t="s">
        <v>86</v>
      </c>
      <c r="AY135" s="184" t="s">
        <v>158</v>
      </c>
    </row>
    <row r="136" spans="2:65" s="1" customFormat="1" ht="22.8" customHeight="1">
      <c r="B136" s="133"/>
      <c r="C136" s="162" t="s">
        <v>165</v>
      </c>
      <c r="D136" s="162" t="s">
        <v>159</v>
      </c>
      <c r="E136" s="163" t="s">
        <v>200</v>
      </c>
      <c r="F136" s="254" t="s">
        <v>201</v>
      </c>
      <c r="G136" s="254"/>
      <c r="H136" s="254"/>
      <c r="I136" s="254"/>
      <c r="J136" s="164" t="s">
        <v>177</v>
      </c>
      <c r="K136" s="165">
        <v>60.024999999999999</v>
      </c>
      <c r="L136" s="255">
        <v>0</v>
      </c>
      <c r="M136" s="255"/>
      <c r="N136" s="253">
        <f>ROUND(L136*K136,2)</f>
        <v>0</v>
      </c>
      <c r="O136" s="253"/>
      <c r="P136" s="253"/>
      <c r="Q136" s="253"/>
      <c r="R136" s="136"/>
      <c r="T136" s="166" t="s">
        <v>5</v>
      </c>
      <c r="U136" s="45" t="s">
        <v>43</v>
      </c>
      <c r="V136" s="37"/>
      <c r="W136" s="167">
        <f>V136*K136</f>
        <v>0</v>
      </c>
      <c r="X136" s="167">
        <v>0</v>
      </c>
      <c r="Y136" s="167">
        <f>X136*K136</f>
        <v>0</v>
      </c>
      <c r="Z136" s="167">
        <v>0</v>
      </c>
      <c r="AA136" s="168">
        <f>Z136*K136</f>
        <v>0</v>
      </c>
      <c r="AR136" s="20" t="s">
        <v>163</v>
      </c>
      <c r="AT136" s="20" t="s">
        <v>159</v>
      </c>
      <c r="AU136" s="20" t="s">
        <v>117</v>
      </c>
      <c r="AY136" s="20" t="s">
        <v>158</v>
      </c>
      <c r="BE136" s="107">
        <f>IF(U136="základní",N136,0)</f>
        <v>0</v>
      </c>
      <c r="BF136" s="107">
        <f>IF(U136="snížená",N136,0)</f>
        <v>0</v>
      </c>
      <c r="BG136" s="107">
        <f>IF(U136="zákl. přenesená",N136,0)</f>
        <v>0</v>
      </c>
      <c r="BH136" s="107">
        <f>IF(U136="sníž. přenesená",N136,0)</f>
        <v>0</v>
      </c>
      <c r="BI136" s="107">
        <f>IF(U136="nulová",N136,0)</f>
        <v>0</v>
      </c>
      <c r="BJ136" s="20" t="s">
        <v>86</v>
      </c>
      <c r="BK136" s="107">
        <f>ROUND(L136*K136,2)</f>
        <v>0</v>
      </c>
      <c r="BL136" s="20" t="s">
        <v>163</v>
      </c>
      <c r="BM136" s="20" t="s">
        <v>412</v>
      </c>
    </row>
    <row r="137" spans="2:65" s="10" customFormat="1" ht="14.4" customHeight="1">
      <c r="B137" s="169"/>
      <c r="C137" s="170"/>
      <c r="D137" s="170"/>
      <c r="E137" s="171" t="s">
        <v>5</v>
      </c>
      <c r="F137" s="246" t="s">
        <v>409</v>
      </c>
      <c r="G137" s="247"/>
      <c r="H137" s="247"/>
      <c r="I137" s="247"/>
      <c r="J137" s="170"/>
      <c r="K137" s="172">
        <v>60.024999999999999</v>
      </c>
      <c r="L137" s="170"/>
      <c r="M137" s="170"/>
      <c r="N137" s="170"/>
      <c r="O137" s="170"/>
      <c r="P137" s="170"/>
      <c r="Q137" s="170"/>
      <c r="R137" s="173"/>
      <c r="T137" s="174"/>
      <c r="U137" s="170"/>
      <c r="V137" s="170"/>
      <c r="W137" s="170"/>
      <c r="X137" s="170"/>
      <c r="Y137" s="170"/>
      <c r="Z137" s="170"/>
      <c r="AA137" s="175"/>
      <c r="AT137" s="176" t="s">
        <v>166</v>
      </c>
      <c r="AU137" s="176" t="s">
        <v>117</v>
      </c>
      <c r="AV137" s="10" t="s">
        <v>117</v>
      </c>
      <c r="AW137" s="10" t="s">
        <v>35</v>
      </c>
      <c r="AX137" s="10" t="s">
        <v>78</v>
      </c>
      <c r="AY137" s="176" t="s">
        <v>158</v>
      </c>
    </row>
    <row r="138" spans="2:65" s="11" customFormat="1" ht="14.4" customHeight="1">
      <c r="B138" s="177"/>
      <c r="C138" s="178"/>
      <c r="D138" s="178"/>
      <c r="E138" s="179" t="s">
        <v>5</v>
      </c>
      <c r="F138" s="248" t="s">
        <v>167</v>
      </c>
      <c r="G138" s="249"/>
      <c r="H138" s="249"/>
      <c r="I138" s="249"/>
      <c r="J138" s="178"/>
      <c r="K138" s="180">
        <v>60.024999999999999</v>
      </c>
      <c r="L138" s="178"/>
      <c r="M138" s="178"/>
      <c r="N138" s="178"/>
      <c r="O138" s="178"/>
      <c r="P138" s="178"/>
      <c r="Q138" s="178"/>
      <c r="R138" s="181"/>
      <c r="T138" s="182"/>
      <c r="U138" s="178"/>
      <c r="V138" s="178"/>
      <c r="W138" s="178"/>
      <c r="X138" s="178"/>
      <c r="Y138" s="178"/>
      <c r="Z138" s="178"/>
      <c r="AA138" s="183"/>
      <c r="AT138" s="184" t="s">
        <v>166</v>
      </c>
      <c r="AU138" s="184" t="s">
        <v>117</v>
      </c>
      <c r="AV138" s="11" t="s">
        <v>163</v>
      </c>
      <c r="AW138" s="11" t="s">
        <v>35</v>
      </c>
      <c r="AX138" s="11" t="s">
        <v>86</v>
      </c>
      <c r="AY138" s="184" t="s">
        <v>158</v>
      </c>
    </row>
    <row r="139" spans="2:65" s="1" customFormat="1" ht="22.8" customHeight="1">
      <c r="B139" s="133"/>
      <c r="C139" s="162" t="s">
        <v>184</v>
      </c>
      <c r="D139" s="162" t="s">
        <v>159</v>
      </c>
      <c r="E139" s="163" t="s">
        <v>204</v>
      </c>
      <c r="F139" s="254" t="s">
        <v>205</v>
      </c>
      <c r="G139" s="254"/>
      <c r="H139" s="254"/>
      <c r="I139" s="254"/>
      <c r="J139" s="164" t="s">
        <v>177</v>
      </c>
      <c r="K139" s="165">
        <v>14.018000000000001</v>
      </c>
      <c r="L139" s="255">
        <v>0</v>
      </c>
      <c r="M139" s="255"/>
      <c r="N139" s="253">
        <f>ROUND(L139*K139,2)</f>
        <v>0</v>
      </c>
      <c r="O139" s="253"/>
      <c r="P139" s="253"/>
      <c r="Q139" s="253"/>
      <c r="R139" s="136"/>
      <c r="T139" s="166" t="s">
        <v>5</v>
      </c>
      <c r="U139" s="45" t="s">
        <v>43</v>
      </c>
      <c r="V139" s="37"/>
      <c r="W139" s="167">
        <f>V139*K139</f>
        <v>0</v>
      </c>
      <c r="X139" s="167">
        <v>0</v>
      </c>
      <c r="Y139" s="167">
        <f>X139*K139</f>
        <v>0</v>
      </c>
      <c r="Z139" s="167">
        <v>0</v>
      </c>
      <c r="AA139" s="168">
        <f>Z139*K139</f>
        <v>0</v>
      </c>
      <c r="AR139" s="20" t="s">
        <v>163</v>
      </c>
      <c r="AT139" s="20" t="s">
        <v>159</v>
      </c>
      <c r="AU139" s="20" t="s">
        <v>117</v>
      </c>
      <c r="AY139" s="20" t="s">
        <v>158</v>
      </c>
      <c r="BE139" s="107">
        <f>IF(U139="základní",N139,0)</f>
        <v>0</v>
      </c>
      <c r="BF139" s="107">
        <f>IF(U139="snížená",N139,0)</f>
        <v>0</v>
      </c>
      <c r="BG139" s="107">
        <f>IF(U139="zákl. přenesená",N139,0)</f>
        <v>0</v>
      </c>
      <c r="BH139" s="107">
        <f>IF(U139="sníž. přenesená",N139,0)</f>
        <v>0</v>
      </c>
      <c r="BI139" s="107">
        <f>IF(U139="nulová",N139,0)</f>
        <v>0</v>
      </c>
      <c r="BJ139" s="20" t="s">
        <v>86</v>
      </c>
      <c r="BK139" s="107">
        <f>ROUND(L139*K139,2)</f>
        <v>0</v>
      </c>
      <c r="BL139" s="20" t="s">
        <v>163</v>
      </c>
      <c r="BM139" s="20" t="s">
        <v>413</v>
      </c>
    </row>
    <row r="140" spans="2:65" s="10" customFormat="1" ht="14.4" customHeight="1">
      <c r="B140" s="169"/>
      <c r="C140" s="170"/>
      <c r="D140" s="170"/>
      <c r="E140" s="171" t="s">
        <v>5</v>
      </c>
      <c r="F140" s="246" t="s">
        <v>414</v>
      </c>
      <c r="G140" s="247"/>
      <c r="H140" s="247"/>
      <c r="I140" s="247"/>
      <c r="J140" s="170"/>
      <c r="K140" s="172">
        <v>14.018000000000001</v>
      </c>
      <c r="L140" s="170"/>
      <c r="M140" s="170"/>
      <c r="N140" s="170"/>
      <c r="O140" s="170"/>
      <c r="P140" s="170"/>
      <c r="Q140" s="170"/>
      <c r="R140" s="173"/>
      <c r="T140" s="174"/>
      <c r="U140" s="170"/>
      <c r="V140" s="170"/>
      <c r="W140" s="170"/>
      <c r="X140" s="170"/>
      <c r="Y140" s="170"/>
      <c r="Z140" s="170"/>
      <c r="AA140" s="175"/>
      <c r="AT140" s="176" t="s">
        <v>166</v>
      </c>
      <c r="AU140" s="176" t="s">
        <v>117</v>
      </c>
      <c r="AV140" s="10" t="s">
        <v>117</v>
      </c>
      <c r="AW140" s="10" t="s">
        <v>35</v>
      </c>
      <c r="AX140" s="10" t="s">
        <v>78</v>
      </c>
      <c r="AY140" s="176" t="s">
        <v>158</v>
      </c>
    </row>
    <row r="141" spans="2:65" s="11" customFormat="1" ht="14.4" customHeight="1">
      <c r="B141" s="177"/>
      <c r="C141" s="178"/>
      <c r="D141" s="178"/>
      <c r="E141" s="179" t="s">
        <v>5</v>
      </c>
      <c r="F141" s="248" t="s">
        <v>167</v>
      </c>
      <c r="G141" s="249"/>
      <c r="H141" s="249"/>
      <c r="I141" s="249"/>
      <c r="J141" s="178"/>
      <c r="K141" s="180">
        <v>14.018000000000001</v>
      </c>
      <c r="L141" s="178"/>
      <c r="M141" s="178"/>
      <c r="N141" s="178"/>
      <c r="O141" s="178"/>
      <c r="P141" s="178"/>
      <c r="Q141" s="178"/>
      <c r="R141" s="181"/>
      <c r="T141" s="182"/>
      <c r="U141" s="178"/>
      <c r="V141" s="178"/>
      <c r="W141" s="178"/>
      <c r="X141" s="178"/>
      <c r="Y141" s="178"/>
      <c r="Z141" s="178"/>
      <c r="AA141" s="183"/>
      <c r="AT141" s="184" t="s">
        <v>166</v>
      </c>
      <c r="AU141" s="184" t="s">
        <v>117</v>
      </c>
      <c r="AV141" s="11" t="s">
        <v>163</v>
      </c>
      <c r="AW141" s="11" t="s">
        <v>35</v>
      </c>
      <c r="AX141" s="11" t="s">
        <v>86</v>
      </c>
      <c r="AY141" s="184" t="s">
        <v>158</v>
      </c>
    </row>
    <row r="142" spans="2:65" s="1" customFormat="1" ht="22.8" customHeight="1">
      <c r="B142" s="133"/>
      <c r="C142" s="162" t="s">
        <v>189</v>
      </c>
      <c r="D142" s="162" t="s">
        <v>159</v>
      </c>
      <c r="E142" s="163" t="s">
        <v>210</v>
      </c>
      <c r="F142" s="254" t="s">
        <v>211</v>
      </c>
      <c r="G142" s="254"/>
      <c r="H142" s="254"/>
      <c r="I142" s="254"/>
      <c r="J142" s="164" t="s">
        <v>177</v>
      </c>
      <c r="K142" s="165">
        <v>14.018000000000001</v>
      </c>
      <c r="L142" s="255">
        <v>0</v>
      </c>
      <c r="M142" s="255"/>
      <c r="N142" s="253">
        <f>ROUND(L142*K142,2)</f>
        <v>0</v>
      </c>
      <c r="O142" s="253"/>
      <c r="P142" s="253"/>
      <c r="Q142" s="253"/>
      <c r="R142" s="136"/>
      <c r="T142" s="166" t="s">
        <v>5</v>
      </c>
      <c r="U142" s="45" t="s">
        <v>43</v>
      </c>
      <c r="V142" s="37"/>
      <c r="W142" s="167">
        <f>V142*K142</f>
        <v>0</v>
      </c>
      <c r="X142" s="167">
        <v>0</v>
      </c>
      <c r="Y142" s="167">
        <f>X142*K142</f>
        <v>0</v>
      </c>
      <c r="Z142" s="167">
        <v>0</v>
      </c>
      <c r="AA142" s="168">
        <f>Z142*K142</f>
        <v>0</v>
      </c>
      <c r="AR142" s="20" t="s">
        <v>163</v>
      </c>
      <c r="AT142" s="20" t="s">
        <v>159</v>
      </c>
      <c r="AU142" s="20" t="s">
        <v>117</v>
      </c>
      <c r="AY142" s="20" t="s">
        <v>158</v>
      </c>
      <c r="BE142" s="107">
        <f>IF(U142="základní",N142,0)</f>
        <v>0</v>
      </c>
      <c r="BF142" s="107">
        <f>IF(U142="snížená",N142,0)</f>
        <v>0</v>
      </c>
      <c r="BG142" s="107">
        <f>IF(U142="zákl. přenesená",N142,0)</f>
        <v>0</v>
      </c>
      <c r="BH142" s="107">
        <f>IF(U142="sníž. přenesená",N142,0)</f>
        <v>0</v>
      </c>
      <c r="BI142" s="107">
        <f>IF(U142="nulová",N142,0)</f>
        <v>0</v>
      </c>
      <c r="BJ142" s="20" t="s">
        <v>86</v>
      </c>
      <c r="BK142" s="107">
        <f>ROUND(L142*K142,2)</f>
        <v>0</v>
      </c>
      <c r="BL142" s="20" t="s">
        <v>163</v>
      </c>
      <c r="BM142" s="20" t="s">
        <v>415</v>
      </c>
    </row>
    <row r="143" spans="2:65" s="10" customFormat="1" ht="14.4" customHeight="1">
      <c r="B143" s="169"/>
      <c r="C143" s="170"/>
      <c r="D143" s="170"/>
      <c r="E143" s="171" t="s">
        <v>5</v>
      </c>
      <c r="F143" s="246" t="s">
        <v>416</v>
      </c>
      <c r="G143" s="247"/>
      <c r="H143" s="247"/>
      <c r="I143" s="247"/>
      <c r="J143" s="170"/>
      <c r="K143" s="172">
        <v>14.018000000000001</v>
      </c>
      <c r="L143" s="170"/>
      <c r="M143" s="170"/>
      <c r="N143" s="170"/>
      <c r="O143" s="170"/>
      <c r="P143" s="170"/>
      <c r="Q143" s="170"/>
      <c r="R143" s="173"/>
      <c r="T143" s="174"/>
      <c r="U143" s="170"/>
      <c r="V143" s="170"/>
      <c r="W143" s="170"/>
      <c r="X143" s="170"/>
      <c r="Y143" s="170"/>
      <c r="Z143" s="170"/>
      <c r="AA143" s="175"/>
      <c r="AT143" s="176" t="s">
        <v>166</v>
      </c>
      <c r="AU143" s="176" t="s">
        <v>117</v>
      </c>
      <c r="AV143" s="10" t="s">
        <v>117</v>
      </c>
      <c r="AW143" s="10" t="s">
        <v>35</v>
      </c>
      <c r="AX143" s="10" t="s">
        <v>78</v>
      </c>
      <c r="AY143" s="176" t="s">
        <v>158</v>
      </c>
    </row>
    <row r="144" spans="2:65" s="11" customFormat="1" ht="14.4" customHeight="1">
      <c r="B144" s="177"/>
      <c r="C144" s="178"/>
      <c r="D144" s="178"/>
      <c r="E144" s="179" t="s">
        <v>5</v>
      </c>
      <c r="F144" s="248" t="s">
        <v>167</v>
      </c>
      <c r="G144" s="249"/>
      <c r="H144" s="249"/>
      <c r="I144" s="249"/>
      <c r="J144" s="178"/>
      <c r="K144" s="180">
        <v>14.018000000000001</v>
      </c>
      <c r="L144" s="178"/>
      <c r="M144" s="178"/>
      <c r="N144" s="178"/>
      <c r="O144" s="178"/>
      <c r="P144" s="178"/>
      <c r="Q144" s="178"/>
      <c r="R144" s="181"/>
      <c r="T144" s="182"/>
      <c r="U144" s="178"/>
      <c r="V144" s="178"/>
      <c r="W144" s="178"/>
      <c r="X144" s="178"/>
      <c r="Y144" s="178"/>
      <c r="Z144" s="178"/>
      <c r="AA144" s="183"/>
      <c r="AT144" s="184" t="s">
        <v>166</v>
      </c>
      <c r="AU144" s="184" t="s">
        <v>117</v>
      </c>
      <c r="AV144" s="11" t="s">
        <v>163</v>
      </c>
      <c r="AW144" s="11" t="s">
        <v>35</v>
      </c>
      <c r="AX144" s="11" t="s">
        <v>86</v>
      </c>
      <c r="AY144" s="184" t="s">
        <v>158</v>
      </c>
    </row>
    <row r="145" spans="2:65" s="1" customFormat="1" ht="22.8" customHeight="1">
      <c r="B145" s="133"/>
      <c r="C145" s="162" t="s">
        <v>194</v>
      </c>
      <c r="D145" s="162" t="s">
        <v>159</v>
      </c>
      <c r="E145" s="163" t="s">
        <v>215</v>
      </c>
      <c r="F145" s="254" t="s">
        <v>216</v>
      </c>
      <c r="G145" s="254"/>
      <c r="H145" s="254"/>
      <c r="I145" s="254"/>
      <c r="J145" s="164" t="s">
        <v>177</v>
      </c>
      <c r="K145" s="165">
        <v>14.018000000000001</v>
      </c>
      <c r="L145" s="255">
        <v>0</v>
      </c>
      <c r="M145" s="255"/>
      <c r="N145" s="253">
        <f>ROUND(L145*K145,2)</f>
        <v>0</v>
      </c>
      <c r="O145" s="253"/>
      <c r="P145" s="253"/>
      <c r="Q145" s="253"/>
      <c r="R145" s="136"/>
      <c r="T145" s="166" t="s">
        <v>5</v>
      </c>
      <c r="U145" s="45" t="s">
        <v>43</v>
      </c>
      <c r="V145" s="37"/>
      <c r="W145" s="167">
        <f>V145*K145</f>
        <v>0</v>
      </c>
      <c r="X145" s="167">
        <v>0</v>
      </c>
      <c r="Y145" s="167">
        <f>X145*K145</f>
        <v>0</v>
      </c>
      <c r="Z145" s="167">
        <v>0</v>
      </c>
      <c r="AA145" s="168">
        <f>Z145*K145</f>
        <v>0</v>
      </c>
      <c r="AR145" s="20" t="s">
        <v>163</v>
      </c>
      <c r="AT145" s="20" t="s">
        <v>159</v>
      </c>
      <c r="AU145" s="20" t="s">
        <v>117</v>
      </c>
      <c r="AY145" s="20" t="s">
        <v>158</v>
      </c>
      <c r="BE145" s="107">
        <f>IF(U145="základní",N145,0)</f>
        <v>0</v>
      </c>
      <c r="BF145" s="107">
        <f>IF(U145="snížená",N145,0)</f>
        <v>0</v>
      </c>
      <c r="BG145" s="107">
        <f>IF(U145="zákl. přenesená",N145,0)</f>
        <v>0</v>
      </c>
      <c r="BH145" s="107">
        <f>IF(U145="sníž. přenesená",N145,0)</f>
        <v>0</v>
      </c>
      <c r="BI145" s="107">
        <f>IF(U145="nulová",N145,0)</f>
        <v>0</v>
      </c>
      <c r="BJ145" s="20" t="s">
        <v>86</v>
      </c>
      <c r="BK145" s="107">
        <f>ROUND(L145*K145,2)</f>
        <v>0</v>
      </c>
      <c r="BL145" s="20" t="s">
        <v>163</v>
      </c>
      <c r="BM145" s="20" t="s">
        <v>417</v>
      </c>
    </row>
    <row r="146" spans="2:65" s="10" customFormat="1" ht="14.4" customHeight="1">
      <c r="B146" s="169"/>
      <c r="C146" s="170"/>
      <c r="D146" s="170"/>
      <c r="E146" s="171" t="s">
        <v>5</v>
      </c>
      <c r="F146" s="246" t="s">
        <v>414</v>
      </c>
      <c r="G146" s="247"/>
      <c r="H146" s="247"/>
      <c r="I146" s="247"/>
      <c r="J146" s="170"/>
      <c r="K146" s="172">
        <v>14.018000000000001</v>
      </c>
      <c r="L146" s="170"/>
      <c r="M146" s="170"/>
      <c r="N146" s="170"/>
      <c r="O146" s="170"/>
      <c r="P146" s="170"/>
      <c r="Q146" s="170"/>
      <c r="R146" s="173"/>
      <c r="T146" s="174"/>
      <c r="U146" s="170"/>
      <c r="V146" s="170"/>
      <c r="W146" s="170"/>
      <c r="X146" s="170"/>
      <c r="Y146" s="170"/>
      <c r="Z146" s="170"/>
      <c r="AA146" s="175"/>
      <c r="AT146" s="176" t="s">
        <v>166</v>
      </c>
      <c r="AU146" s="176" t="s">
        <v>117</v>
      </c>
      <c r="AV146" s="10" t="s">
        <v>117</v>
      </c>
      <c r="AW146" s="10" t="s">
        <v>35</v>
      </c>
      <c r="AX146" s="10" t="s">
        <v>78</v>
      </c>
      <c r="AY146" s="176" t="s">
        <v>158</v>
      </c>
    </row>
    <row r="147" spans="2:65" s="11" customFormat="1" ht="14.4" customHeight="1">
      <c r="B147" s="177"/>
      <c r="C147" s="178"/>
      <c r="D147" s="178"/>
      <c r="E147" s="179" t="s">
        <v>5</v>
      </c>
      <c r="F147" s="248" t="s">
        <v>167</v>
      </c>
      <c r="G147" s="249"/>
      <c r="H147" s="249"/>
      <c r="I147" s="249"/>
      <c r="J147" s="178"/>
      <c r="K147" s="180">
        <v>14.018000000000001</v>
      </c>
      <c r="L147" s="178"/>
      <c r="M147" s="178"/>
      <c r="N147" s="178"/>
      <c r="O147" s="178"/>
      <c r="P147" s="178"/>
      <c r="Q147" s="178"/>
      <c r="R147" s="181"/>
      <c r="T147" s="182"/>
      <c r="U147" s="178"/>
      <c r="V147" s="178"/>
      <c r="W147" s="178"/>
      <c r="X147" s="178"/>
      <c r="Y147" s="178"/>
      <c r="Z147" s="178"/>
      <c r="AA147" s="183"/>
      <c r="AT147" s="184" t="s">
        <v>166</v>
      </c>
      <c r="AU147" s="184" t="s">
        <v>117</v>
      </c>
      <c r="AV147" s="11" t="s">
        <v>163</v>
      </c>
      <c r="AW147" s="11" t="s">
        <v>35</v>
      </c>
      <c r="AX147" s="11" t="s">
        <v>86</v>
      </c>
      <c r="AY147" s="184" t="s">
        <v>158</v>
      </c>
    </row>
    <row r="148" spans="2:65" s="1" customFormat="1" ht="22.8" customHeight="1">
      <c r="B148" s="133"/>
      <c r="C148" s="162" t="s">
        <v>199</v>
      </c>
      <c r="D148" s="162" t="s">
        <v>159</v>
      </c>
      <c r="E148" s="163" t="s">
        <v>219</v>
      </c>
      <c r="F148" s="254" t="s">
        <v>220</v>
      </c>
      <c r="G148" s="254"/>
      <c r="H148" s="254"/>
      <c r="I148" s="254"/>
      <c r="J148" s="164" t="s">
        <v>177</v>
      </c>
      <c r="K148" s="165">
        <v>14.018000000000001</v>
      </c>
      <c r="L148" s="255">
        <v>0</v>
      </c>
      <c r="M148" s="255"/>
      <c r="N148" s="253">
        <f>ROUND(L148*K148,2)</f>
        <v>0</v>
      </c>
      <c r="O148" s="253"/>
      <c r="P148" s="253"/>
      <c r="Q148" s="253"/>
      <c r="R148" s="136"/>
      <c r="T148" s="166" t="s">
        <v>5</v>
      </c>
      <c r="U148" s="45" t="s">
        <v>43</v>
      </c>
      <c r="V148" s="37"/>
      <c r="W148" s="167">
        <f>V148*K148</f>
        <v>0</v>
      </c>
      <c r="X148" s="167">
        <v>0</v>
      </c>
      <c r="Y148" s="167">
        <f>X148*K148</f>
        <v>0</v>
      </c>
      <c r="Z148" s="167">
        <v>0</v>
      </c>
      <c r="AA148" s="168">
        <f>Z148*K148</f>
        <v>0</v>
      </c>
      <c r="AR148" s="20" t="s">
        <v>163</v>
      </c>
      <c r="AT148" s="20" t="s">
        <v>159</v>
      </c>
      <c r="AU148" s="20" t="s">
        <v>117</v>
      </c>
      <c r="AY148" s="20" t="s">
        <v>158</v>
      </c>
      <c r="BE148" s="107">
        <f>IF(U148="základní",N148,0)</f>
        <v>0</v>
      </c>
      <c r="BF148" s="107">
        <f>IF(U148="snížená",N148,0)</f>
        <v>0</v>
      </c>
      <c r="BG148" s="107">
        <f>IF(U148="zákl. přenesená",N148,0)</f>
        <v>0</v>
      </c>
      <c r="BH148" s="107">
        <f>IF(U148="sníž. přenesená",N148,0)</f>
        <v>0</v>
      </c>
      <c r="BI148" s="107">
        <f>IF(U148="nulová",N148,0)</f>
        <v>0</v>
      </c>
      <c r="BJ148" s="20" t="s">
        <v>86</v>
      </c>
      <c r="BK148" s="107">
        <f>ROUND(L148*K148,2)</f>
        <v>0</v>
      </c>
      <c r="BL148" s="20" t="s">
        <v>163</v>
      </c>
      <c r="BM148" s="20" t="s">
        <v>418</v>
      </c>
    </row>
    <row r="149" spans="2:65" s="10" customFormat="1" ht="14.4" customHeight="1">
      <c r="B149" s="169"/>
      <c r="C149" s="170"/>
      <c r="D149" s="170"/>
      <c r="E149" s="171" t="s">
        <v>5</v>
      </c>
      <c r="F149" s="246" t="s">
        <v>416</v>
      </c>
      <c r="G149" s="247"/>
      <c r="H149" s="247"/>
      <c r="I149" s="247"/>
      <c r="J149" s="170"/>
      <c r="K149" s="172">
        <v>14.018000000000001</v>
      </c>
      <c r="L149" s="170"/>
      <c r="M149" s="170"/>
      <c r="N149" s="170"/>
      <c r="O149" s="170"/>
      <c r="P149" s="170"/>
      <c r="Q149" s="170"/>
      <c r="R149" s="173"/>
      <c r="T149" s="174"/>
      <c r="U149" s="170"/>
      <c r="V149" s="170"/>
      <c r="W149" s="170"/>
      <c r="X149" s="170"/>
      <c r="Y149" s="170"/>
      <c r="Z149" s="170"/>
      <c r="AA149" s="175"/>
      <c r="AT149" s="176" t="s">
        <v>166</v>
      </c>
      <c r="AU149" s="176" t="s">
        <v>117</v>
      </c>
      <c r="AV149" s="10" t="s">
        <v>117</v>
      </c>
      <c r="AW149" s="10" t="s">
        <v>35</v>
      </c>
      <c r="AX149" s="10" t="s">
        <v>78</v>
      </c>
      <c r="AY149" s="176" t="s">
        <v>158</v>
      </c>
    </row>
    <row r="150" spans="2:65" s="11" customFormat="1" ht="14.4" customHeight="1">
      <c r="B150" s="177"/>
      <c r="C150" s="178"/>
      <c r="D150" s="178"/>
      <c r="E150" s="179" t="s">
        <v>5</v>
      </c>
      <c r="F150" s="248" t="s">
        <v>167</v>
      </c>
      <c r="G150" s="249"/>
      <c r="H150" s="249"/>
      <c r="I150" s="249"/>
      <c r="J150" s="178"/>
      <c r="K150" s="180">
        <v>14.018000000000001</v>
      </c>
      <c r="L150" s="178"/>
      <c r="M150" s="178"/>
      <c r="N150" s="178"/>
      <c r="O150" s="178"/>
      <c r="P150" s="178"/>
      <c r="Q150" s="178"/>
      <c r="R150" s="181"/>
      <c r="T150" s="182"/>
      <c r="U150" s="178"/>
      <c r="V150" s="178"/>
      <c r="W150" s="178"/>
      <c r="X150" s="178"/>
      <c r="Y150" s="178"/>
      <c r="Z150" s="178"/>
      <c r="AA150" s="183"/>
      <c r="AT150" s="184" t="s">
        <v>166</v>
      </c>
      <c r="AU150" s="184" t="s">
        <v>117</v>
      </c>
      <c r="AV150" s="11" t="s">
        <v>163</v>
      </c>
      <c r="AW150" s="11" t="s">
        <v>35</v>
      </c>
      <c r="AX150" s="11" t="s">
        <v>86</v>
      </c>
      <c r="AY150" s="184" t="s">
        <v>158</v>
      </c>
    </row>
    <row r="151" spans="2:65" s="1" customFormat="1" ht="34.200000000000003" customHeight="1">
      <c r="B151" s="133"/>
      <c r="C151" s="162" t="s">
        <v>203</v>
      </c>
      <c r="D151" s="162" t="s">
        <v>159</v>
      </c>
      <c r="E151" s="163" t="s">
        <v>419</v>
      </c>
      <c r="F151" s="254" t="s">
        <v>420</v>
      </c>
      <c r="G151" s="254"/>
      <c r="H151" s="254"/>
      <c r="I151" s="254"/>
      <c r="J151" s="164" t="s">
        <v>177</v>
      </c>
      <c r="K151" s="165">
        <v>134.06800000000001</v>
      </c>
      <c r="L151" s="255">
        <v>0</v>
      </c>
      <c r="M151" s="255"/>
      <c r="N151" s="253">
        <f>ROUND(L151*K151,2)</f>
        <v>0</v>
      </c>
      <c r="O151" s="253"/>
      <c r="P151" s="253"/>
      <c r="Q151" s="253"/>
      <c r="R151" s="136"/>
      <c r="T151" s="166" t="s">
        <v>5</v>
      </c>
      <c r="U151" s="45" t="s">
        <v>43</v>
      </c>
      <c r="V151" s="37"/>
      <c r="W151" s="167">
        <f>V151*K151</f>
        <v>0</v>
      </c>
      <c r="X151" s="167">
        <v>0</v>
      </c>
      <c r="Y151" s="167">
        <f>X151*K151</f>
        <v>0</v>
      </c>
      <c r="Z151" s="167">
        <v>0</v>
      </c>
      <c r="AA151" s="168">
        <f>Z151*K151</f>
        <v>0</v>
      </c>
      <c r="AR151" s="20" t="s">
        <v>163</v>
      </c>
      <c r="AT151" s="20" t="s">
        <v>159</v>
      </c>
      <c r="AU151" s="20" t="s">
        <v>117</v>
      </c>
      <c r="AY151" s="20" t="s">
        <v>158</v>
      </c>
      <c r="BE151" s="107">
        <f>IF(U151="základní",N151,0)</f>
        <v>0</v>
      </c>
      <c r="BF151" s="107">
        <f>IF(U151="snížená",N151,0)</f>
        <v>0</v>
      </c>
      <c r="BG151" s="107">
        <f>IF(U151="zákl. přenesená",N151,0)</f>
        <v>0</v>
      </c>
      <c r="BH151" s="107">
        <f>IF(U151="sníž. přenesená",N151,0)</f>
        <v>0</v>
      </c>
      <c r="BI151" s="107">
        <f>IF(U151="nulová",N151,0)</f>
        <v>0</v>
      </c>
      <c r="BJ151" s="20" t="s">
        <v>86</v>
      </c>
      <c r="BK151" s="107">
        <f>ROUND(L151*K151,2)</f>
        <v>0</v>
      </c>
      <c r="BL151" s="20" t="s">
        <v>163</v>
      </c>
      <c r="BM151" s="20" t="s">
        <v>421</v>
      </c>
    </row>
    <row r="152" spans="2:65" s="10" customFormat="1" ht="14.4" customHeight="1">
      <c r="B152" s="169"/>
      <c r="C152" s="170"/>
      <c r="D152" s="170"/>
      <c r="E152" s="171" t="s">
        <v>5</v>
      </c>
      <c r="F152" s="246" t="s">
        <v>422</v>
      </c>
      <c r="G152" s="247"/>
      <c r="H152" s="247"/>
      <c r="I152" s="247"/>
      <c r="J152" s="170"/>
      <c r="K152" s="172">
        <v>60.024999999999999</v>
      </c>
      <c r="L152" s="170"/>
      <c r="M152" s="170"/>
      <c r="N152" s="170"/>
      <c r="O152" s="170"/>
      <c r="P152" s="170"/>
      <c r="Q152" s="170"/>
      <c r="R152" s="173"/>
      <c r="T152" s="174"/>
      <c r="U152" s="170"/>
      <c r="V152" s="170"/>
      <c r="W152" s="170"/>
      <c r="X152" s="170"/>
      <c r="Y152" s="170"/>
      <c r="Z152" s="170"/>
      <c r="AA152" s="175"/>
      <c r="AT152" s="176" t="s">
        <v>166</v>
      </c>
      <c r="AU152" s="176" t="s">
        <v>117</v>
      </c>
      <c r="AV152" s="10" t="s">
        <v>117</v>
      </c>
      <c r="AW152" s="10" t="s">
        <v>35</v>
      </c>
      <c r="AX152" s="10" t="s">
        <v>78</v>
      </c>
      <c r="AY152" s="176" t="s">
        <v>158</v>
      </c>
    </row>
    <row r="153" spans="2:65" s="10" customFormat="1" ht="14.4" customHeight="1">
      <c r="B153" s="169"/>
      <c r="C153" s="170"/>
      <c r="D153" s="170"/>
      <c r="E153" s="171" t="s">
        <v>5</v>
      </c>
      <c r="F153" s="256" t="s">
        <v>422</v>
      </c>
      <c r="G153" s="257"/>
      <c r="H153" s="257"/>
      <c r="I153" s="257"/>
      <c r="J153" s="170"/>
      <c r="K153" s="172">
        <v>60.024999999999999</v>
      </c>
      <c r="L153" s="170"/>
      <c r="M153" s="170"/>
      <c r="N153" s="170"/>
      <c r="O153" s="170"/>
      <c r="P153" s="170"/>
      <c r="Q153" s="170"/>
      <c r="R153" s="173"/>
      <c r="T153" s="174"/>
      <c r="U153" s="170"/>
      <c r="V153" s="170"/>
      <c r="W153" s="170"/>
      <c r="X153" s="170"/>
      <c r="Y153" s="170"/>
      <c r="Z153" s="170"/>
      <c r="AA153" s="175"/>
      <c r="AT153" s="176" t="s">
        <v>166</v>
      </c>
      <c r="AU153" s="176" t="s">
        <v>117</v>
      </c>
      <c r="AV153" s="10" t="s">
        <v>117</v>
      </c>
      <c r="AW153" s="10" t="s">
        <v>35</v>
      </c>
      <c r="AX153" s="10" t="s">
        <v>78</v>
      </c>
      <c r="AY153" s="176" t="s">
        <v>158</v>
      </c>
    </row>
    <row r="154" spans="2:65" s="10" customFormat="1" ht="14.4" customHeight="1">
      <c r="B154" s="169"/>
      <c r="C154" s="170"/>
      <c r="D154" s="170"/>
      <c r="E154" s="171" t="s">
        <v>5</v>
      </c>
      <c r="F154" s="256" t="s">
        <v>416</v>
      </c>
      <c r="G154" s="257"/>
      <c r="H154" s="257"/>
      <c r="I154" s="257"/>
      <c r="J154" s="170"/>
      <c r="K154" s="172">
        <v>14.018000000000001</v>
      </c>
      <c r="L154" s="170"/>
      <c r="M154" s="170"/>
      <c r="N154" s="170"/>
      <c r="O154" s="170"/>
      <c r="P154" s="170"/>
      <c r="Q154" s="170"/>
      <c r="R154" s="173"/>
      <c r="T154" s="174"/>
      <c r="U154" s="170"/>
      <c r="V154" s="170"/>
      <c r="W154" s="170"/>
      <c r="X154" s="170"/>
      <c r="Y154" s="170"/>
      <c r="Z154" s="170"/>
      <c r="AA154" s="175"/>
      <c r="AT154" s="176" t="s">
        <v>166</v>
      </c>
      <c r="AU154" s="176" t="s">
        <v>117</v>
      </c>
      <c r="AV154" s="10" t="s">
        <v>117</v>
      </c>
      <c r="AW154" s="10" t="s">
        <v>35</v>
      </c>
      <c r="AX154" s="10" t="s">
        <v>78</v>
      </c>
      <c r="AY154" s="176" t="s">
        <v>158</v>
      </c>
    </row>
    <row r="155" spans="2:65" s="11" customFormat="1" ht="14.4" customHeight="1">
      <c r="B155" s="177"/>
      <c r="C155" s="178"/>
      <c r="D155" s="178"/>
      <c r="E155" s="179" t="s">
        <v>5</v>
      </c>
      <c r="F155" s="248" t="s">
        <v>167</v>
      </c>
      <c r="G155" s="249"/>
      <c r="H155" s="249"/>
      <c r="I155" s="249"/>
      <c r="J155" s="178"/>
      <c r="K155" s="180">
        <v>134.06800000000001</v>
      </c>
      <c r="L155" s="178"/>
      <c r="M155" s="178"/>
      <c r="N155" s="178"/>
      <c r="O155" s="178"/>
      <c r="P155" s="178"/>
      <c r="Q155" s="178"/>
      <c r="R155" s="181"/>
      <c r="T155" s="182"/>
      <c r="U155" s="178"/>
      <c r="V155" s="178"/>
      <c r="W155" s="178"/>
      <c r="X155" s="178"/>
      <c r="Y155" s="178"/>
      <c r="Z155" s="178"/>
      <c r="AA155" s="183"/>
      <c r="AT155" s="184" t="s">
        <v>166</v>
      </c>
      <c r="AU155" s="184" t="s">
        <v>117</v>
      </c>
      <c r="AV155" s="11" t="s">
        <v>163</v>
      </c>
      <c r="AW155" s="11" t="s">
        <v>35</v>
      </c>
      <c r="AX155" s="11" t="s">
        <v>86</v>
      </c>
      <c r="AY155" s="184" t="s">
        <v>158</v>
      </c>
    </row>
    <row r="156" spans="2:65" s="1" customFormat="1" ht="22.8" customHeight="1">
      <c r="B156" s="133"/>
      <c r="C156" s="162" t="s">
        <v>209</v>
      </c>
      <c r="D156" s="162" t="s">
        <v>159</v>
      </c>
      <c r="E156" s="163" t="s">
        <v>247</v>
      </c>
      <c r="F156" s="254" t="s">
        <v>248</v>
      </c>
      <c r="G156" s="254"/>
      <c r="H156" s="254"/>
      <c r="I156" s="254"/>
      <c r="J156" s="164" t="s">
        <v>177</v>
      </c>
      <c r="K156" s="165">
        <v>14.018000000000001</v>
      </c>
      <c r="L156" s="255">
        <v>0</v>
      </c>
      <c r="M156" s="255"/>
      <c r="N156" s="253">
        <f>ROUND(L156*K156,2)</f>
        <v>0</v>
      </c>
      <c r="O156" s="253"/>
      <c r="P156" s="253"/>
      <c r="Q156" s="253"/>
      <c r="R156" s="136"/>
      <c r="T156" s="166" t="s">
        <v>5</v>
      </c>
      <c r="U156" s="45" t="s">
        <v>43</v>
      </c>
      <c r="V156" s="37"/>
      <c r="W156" s="167">
        <f>V156*K156</f>
        <v>0</v>
      </c>
      <c r="X156" s="167">
        <v>0</v>
      </c>
      <c r="Y156" s="167">
        <f>X156*K156</f>
        <v>0</v>
      </c>
      <c r="Z156" s="167">
        <v>0</v>
      </c>
      <c r="AA156" s="168">
        <f>Z156*K156</f>
        <v>0</v>
      </c>
      <c r="AR156" s="20" t="s">
        <v>163</v>
      </c>
      <c r="AT156" s="20" t="s">
        <v>159</v>
      </c>
      <c r="AU156" s="20" t="s">
        <v>117</v>
      </c>
      <c r="AY156" s="20" t="s">
        <v>158</v>
      </c>
      <c r="BE156" s="107">
        <f>IF(U156="základní",N156,0)</f>
        <v>0</v>
      </c>
      <c r="BF156" s="107">
        <f>IF(U156="snížená",N156,0)</f>
        <v>0</v>
      </c>
      <c r="BG156" s="107">
        <f>IF(U156="zákl. přenesená",N156,0)</f>
        <v>0</v>
      </c>
      <c r="BH156" s="107">
        <f>IF(U156="sníž. přenesená",N156,0)</f>
        <v>0</v>
      </c>
      <c r="BI156" s="107">
        <f>IF(U156="nulová",N156,0)</f>
        <v>0</v>
      </c>
      <c r="BJ156" s="20" t="s">
        <v>86</v>
      </c>
      <c r="BK156" s="107">
        <f>ROUND(L156*K156,2)</f>
        <v>0</v>
      </c>
      <c r="BL156" s="20" t="s">
        <v>163</v>
      </c>
      <c r="BM156" s="20" t="s">
        <v>423</v>
      </c>
    </row>
    <row r="157" spans="2:65" s="10" customFormat="1" ht="14.4" customHeight="1">
      <c r="B157" s="169"/>
      <c r="C157" s="170"/>
      <c r="D157" s="170"/>
      <c r="E157" s="171" t="s">
        <v>5</v>
      </c>
      <c r="F157" s="246" t="s">
        <v>416</v>
      </c>
      <c r="G157" s="247"/>
      <c r="H157" s="247"/>
      <c r="I157" s="247"/>
      <c r="J157" s="170"/>
      <c r="K157" s="172">
        <v>14.018000000000001</v>
      </c>
      <c r="L157" s="170"/>
      <c r="M157" s="170"/>
      <c r="N157" s="170"/>
      <c r="O157" s="170"/>
      <c r="P157" s="170"/>
      <c r="Q157" s="170"/>
      <c r="R157" s="173"/>
      <c r="T157" s="174"/>
      <c r="U157" s="170"/>
      <c r="V157" s="170"/>
      <c r="W157" s="170"/>
      <c r="X157" s="170"/>
      <c r="Y157" s="170"/>
      <c r="Z157" s="170"/>
      <c r="AA157" s="175"/>
      <c r="AT157" s="176" t="s">
        <v>166</v>
      </c>
      <c r="AU157" s="176" t="s">
        <v>117</v>
      </c>
      <c r="AV157" s="10" t="s">
        <v>117</v>
      </c>
      <c r="AW157" s="10" t="s">
        <v>35</v>
      </c>
      <c r="AX157" s="10" t="s">
        <v>78</v>
      </c>
      <c r="AY157" s="176" t="s">
        <v>158</v>
      </c>
    </row>
    <row r="158" spans="2:65" s="11" customFormat="1" ht="14.4" customHeight="1">
      <c r="B158" s="177"/>
      <c r="C158" s="178"/>
      <c r="D158" s="178"/>
      <c r="E158" s="179" t="s">
        <v>5</v>
      </c>
      <c r="F158" s="248" t="s">
        <v>167</v>
      </c>
      <c r="G158" s="249"/>
      <c r="H158" s="249"/>
      <c r="I158" s="249"/>
      <c r="J158" s="178"/>
      <c r="K158" s="180">
        <v>14.018000000000001</v>
      </c>
      <c r="L158" s="178"/>
      <c r="M158" s="178"/>
      <c r="N158" s="178"/>
      <c r="O158" s="178"/>
      <c r="P158" s="178"/>
      <c r="Q158" s="178"/>
      <c r="R158" s="181"/>
      <c r="T158" s="182"/>
      <c r="U158" s="178"/>
      <c r="V158" s="178"/>
      <c r="W158" s="178"/>
      <c r="X158" s="178"/>
      <c r="Y158" s="178"/>
      <c r="Z158" s="178"/>
      <c r="AA158" s="183"/>
      <c r="AT158" s="184" t="s">
        <v>166</v>
      </c>
      <c r="AU158" s="184" t="s">
        <v>117</v>
      </c>
      <c r="AV158" s="11" t="s">
        <v>163</v>
      </c>
      <c r="AW158" s="11" t="s">
        <v>35</v>
      </c>
      <c r="AX158" s="11" t="s">
        <v>86</v>
      </c>
      <c r="AY158" s="184" t="s">
        <v>158</v>
      </c>
    </row>
    <row r="159" spans="2:65" s="1" customFormat="1" ht="34.200000000000003" customHeight="1">
      <c r="B159" s="133"/>
      <c r="C159" s="162" t="s">
        <v>214</v>
      </c>
      <c r="D159" s="162" t="s">
        <v>159</v>
      </c>
      <c r="E159" s="163" t="s">
        <v>254</v>
      </c>
      <c r="F159" s="254" t="s">
        <v>255</v>
      </c>
      <c r="G159" s="254"/>
      <c r="H159" s="254"/>
      <c r="I159" s="254"/>
      <c r="J159" s="164" t="s">
        <v>177</v>
      </c>
      <c r="K159" s="165">
        <v>14.018000000000001</v>
      </c>
      <c r="L159" s="255">
        <v>0</v>
      </c>
      <c r="M159" s="255"/>
      <c r="N159" s="253">
        <f>ROUND(L159*K159,2)</f>
        <v>0</v>
      </c>
      <c r="O159" s="253"/>
      <c r="P159" s="253"/>
      <c r="Q159" s="253"/>
      <c r="R159" s="136"/>
      <c r="T159" s="166" t="s">
        <v>5</v>
      </c>
      <c r="U159" s="45" t="s">
        <v>43</v>
      </c>
      <c r="V159" s="37"/>
      <c r="W159" s="167">
        <f>V159*K159</f>
        <v>0</v>
      </c>
      <c r="X159" s="167">
        <v>0</v>
      </c>
      <c r="Y159" s="167">
        <f>X159*K159</f>
        <v>0</v>
      </c>
      <c r="Z159" s="167">
        <v>0</v>
      </c>
      <c r="AA159" s="168">
        <f>Z159*K159</f>
        <v>0</v>
      </c>
      <c r="AR159" s="20" t="s">
        <v>163</v>
      </c>
      <c r="AT159" s="20" t="s">
        <v>159</v>
      </c>
      <c r="AU159" s="20" t="s">
        <v>117</v>
      </c>
      <c r="AY159" s="20" t="s">
        <v>158</v>
      </c>
      <c r="BE159" s="107">
        <f>IF(U159="základní",N159,0)</f>
        <v>0</v>
      </c>
      <c r="BF159" s="107">
        <f>IF(U159="snížená",N159,0)</f>
        <v>0</v>
      </c>
      <c r="BG159" s="107">
        <f>IF(U159="zákl. přenesená",N159,0)</f>
        <v>0</v>
      </c>
      <c r="BH159" s="107">
        <f>IF(U159="sníž. přenesená",N159,0)</f>
        <v>0</v>
      </c>
      <c r="BI159" s="107">
        <f>IF(U159="nulová",N159,0)</f>
        <v>0</v>
      </c>
      <c r="BJ159" s="20" t="s">
        <v>86</v>
      </c>
      <c r="BK159" s="107">
        <f>ROUND(L159*K159,2)</f>
        <v>0</v>
      </c>
      <c r="BL159" s="20" t="s">
        <v>163</v>
      </c>
      <c r="BM159" s="20" t="s">
        <v>424</v>
      </c>
    </row>
    <row r="160" spans="2:65" s="10" customFormat="1" ht="14.4" customHeight="1">
      <c r="B160" s="169"/>
      <c r="C160" s="170"/>
      <c r="D160" s="170"/>
      <c r="E160" s="171" t="s">
        <v>5</v>
      </c>
      <c r="F160" s="246" t="s">
        <v>416</v>
      </c>
      <c r="G160" s="247"/>
      <c r="H160" s="247"/>
      <c r="I160" s="247"/>
      <c r="J160" s="170"/>
      <c r="K160" s="172">
        <v>14.018000000000001</v>
      </c>
      <c r="L160" s="170"/>
      <c r="M160" s="170"/>
      <c r="N160" s="170"/>
      <c r="O160" s="170"/>
      <c r="P160" s="170"/>
      <c r="Q160" s="170"/>
      <c r="R160" s="173"/>
      <c r="T160" s="174"/>
      <c r="U160" s="170"/>
      <c r="V160" s="170"/>
      <c r="W160" s="170"/>
      <c r="X160" s="170"/>
      <c r="Y160" s="170"/>
      <c r="Z160" s="170"/>
      <c r="AA160" s="175"/>
      <c r="AT160" s="176" t="s">
        <v>166</v>
      </c>
      <c r="AU160" s="176" t="s">
        <v>117</v>
      </c>
      <c r="AV160" s="10" t="s">
        <v>117</v>
      </c>
      <c r="AW160" s="10" t="s">
        <v>35</v>
      </c>
      <c r="AX160" s="10" t="s">
        <v>78</v>
      </c>
      <c r="AY160" s="176" t="s">
        <v>158</v>
      </c>
    </row>
    <row r="161" spans="2:65" s="11" customFormat="1" ht="14.4" customHeight="1">
      <c r="B161" s="177"/>
      <c r="C161" s="178"/>
      <c r="D161" s="178"/>
      <c r="E161" s="179" t="s">
        <v>5</v>
      </c>
      <c r="F161" s="248" t="s">
        <v>167</v>
      </c>
      <c r="G161" s="249"/>
      <c r="H161" s="249"/>
      <c r="I161" s="249"/>
      <c r="J161" s="178"/>
      <c r="K161" s="180">
        <v>14.018000000000001</v>
      </c>
      <c r="L161" s="178"/>
      <c r="M161" s="178"/>
      <c r="N161" s="178"/>
      <c r="O161" s="178"/>
      <c r="P161" s="178"/>
      <c r="Q161" s="178"/>
      <c r="R161" s="181"/>
      <c r="T161" s="182"/>
      <c r="U161" s="178"/>
      <c r="V161" s="178"/>
      <c r="W161" s="178"/>
      <c r="X161" s="178"/>
      <c r="Y161" s="178"/>
      <c r="Z161" s="178"/>
      <c r="AA161" s="183"/>
      <c r="AT161" s="184" t="s">
        <v>166</v>
      </c>
      <c r="AU161" s="184" t="s">
        <v>117</v>
      </c>
      <c r="AV161" s="11" t="s">
        <v>163</v>
      </c>
      <c r="AW161" s="11" t="s">
        <v>35</v>
      </c>
      <c r="AX161" s="11" t="s">
        <v>86</v>
      </c>
      <c r="AY161" s="184" t="s">
        <v>158</v>
      </c>
    </row>
    <row r="162" spans="2:65" s="1" customFormat="1" ht="22.8" customHeight="1">
      <c r="B162" s="133"/>
      <c r="C162" s="162" t="s">
        <v>218</v>
      </c>
      <c r="D162" s="162" t="s">
        <v>159</v>
      </c>
      <c r="E162" s="163" t="s">
        <v>261</v>
      </c>
      <c r="F162" s="254" t="s">
        <v>262</v>
      </c>
      <c r="G162" s="254"/>
      <c r="H162" s="254"/>
      <c r="I162" s="254"/>
      <c r="J162" s="164" t="s">
        <v>177</v>
      </c>
      <c r="K162" s="165">
        <v>134.06800000000001</v>
      </c>
      <c r="L162" s="255">
        <v>0</v>
      </c>
      <c r="M162" s="255"/>
      <c r="N162" s="253">
        <f>ROUND(L162*K162,2)</f>
        <v>0</v>
      </c>
      <c r="O162" s="253"/>
      <c r="P162" s="253"/>
      <c r="Q162" s="253"/>
      <c r="R162" s="136"/>
      <c r="T162" s="166" t="s">
        <v>5</v>
      </c>
      <c r="U162" s="45" t="s">
        <v>43</v>
      </c>
      <c r="V162" s="37"/>
      <c r="W162" s="167">
        <f>V162*K162</f>
        <v>0</v>
      </c>
      <c r="X162" s="167">
        <v>0</v>
      </c>
      <c r="Y162" s="167">
        <f>X162*K162</f>
        <v>0</v>
      </c>
      <c r="Z162" s="167">
        <v>0</v>
      </c>
      <c r="AA162" s="168">
        <f>Z162*K162</f>
        <v>0</v>
      </c>
      <c r="AR162" s="20" t="s">
        <v>163</v>
      </c>
      <c r="AT162" s="20" t="s">
        <v>159</v>
      </c>
      <c r="AU162" s="20" t="s">
        <v>117</v>
      </c>
      <c r="AY162" s="20" t="s">
        <v>158</v>
      </c>
      <c r="BE162" s="107">
        <f>IF(U162="základní",N162,0)</f>
        <v>0</v>
      </c>
      <c r="BF162" s="107">
        <f>IF(U162="snížená",N162,0)</f>
        <v>0</v>
      </c>
      <c r="BG162" s="107">
        <f>IF(U162="zákl. přenesená",N162,0)</f>
        <v>0</v>
      </c>
      <c r="BH162" s="107">
        <f>IF(U162="sníž. přenesená",N162,0)</f>
        <v>0</v>
      </c>
      <c r="BI162" s="107">
        <f>IF(U162="nulová",N162,0)</f>
        <v>0</v>
      </c>
      <c r="BJ162" s="20" t="s">
        <v>86</v>
      </c>
      <c r="BK162" s="107">
        <f>ROUND(L162*K162,2)</f>
        <v>0</v>
      </c>
      <c r="BL162" s="20" t="s">
        <v>163</v>
      </c>
      <c r="BM162" s="20" t="s">
        <v>425</v>
      </c>
    </row>
    <row r="163" spans="2:65" s="10" customFormat="1" ht="14.4" customHeight="1">
      <c r="B163" s="169"/>
      <c r="C163" s="170"/>
      <c r="D163" s="170"/>
      <c r="E163" s="171" t="s">
        <v>5</v>
      </c>
      <c r="F163" s="246" t="s">
        <v>426</v>
      </c>
      <c r="G163" s="247"/>
      <c r="H163" s="247"/>
      <c r="I163" s="247"/>
      <c r="J163" s="170"/>
      <c r="K163" s="172">
        <v>134.06800000000001</v>
      </c>
      <c r="L163" s="170"/>
      <c r="M163" s="170"/>
      <c r="N163" s="170"/>
      <c r="O163" s="170"/>
      <c r="P163" s="170"/>
      <c r="Q163" s="170"/>
      <c r="R163" s="173"/>
      <c r="T163" s="174"/>
      <c r="U163" s="170"/>
      <c r="V163" s="170"/>
      <c r="W163" s="170"/>
      <c r="X163" s="170"/>
      <c r="Y163" s="170"/>
      <c r="Z163" s="170"/>
      <c r="AA163" s="175"/>
      <c r="AT163" s="176" t="s">
        <v>166</v>
      </c>
      <c r="AU163" s="176" t="s">
        <v>117</v>
      </c>
      <c r="AV163" s="10" t="s">
        <v>117</v>
      </c>
      <c r="AW163" s="10" t="s">
        <v>35</v>
      </c>
      <c r="AX163" s="10" t="s">
        <v>78</v>
      </c>
      <c r="AY163" s="176" t="s">
        <v>158</v>
      </c>
    </row>
    <row r="164" spans="2:65" s="11" customFormat="1" ht="14.4" customHeight="1">
      <c r="B164" s="177"/>
      <c r="C164" s="178"/>
      <c r="D164" s="178"/>
      <c r="E164" s="179" t="s">
        <v>5</v>
      </c>
      <c r="F164" s="248" t="s">
        <v>167</v>
      </c>
      <c r="G164" s="249"/>
      <c r="H164" s="249"/>
      <c r="I164" s="249"/>
      <c r="J164" s="178"/>
      <c r="K164" s="180">
        <v>134.06800000000001</v>
      </c>
      <c r="L164" s="178"/>
      <c r="M164" s="178"/>
      <c r="N164" s="178"/>
      <c r="O164" s="178"/>
      <c r="P164" s="178"/>
      <c r="Q164" s="178"/>
      <c r="R164" s="181"/>
      <c r="T164" s="182"/>
      <c r="U164" s="178"/>
      <c r="V164" s="178"/>
      <c r="W164" s="178"/>
      <c r="X164" s="178"/>
      <c r="Y164" s="178"/>
      <c r="Z164" s="178"/>
      <c r="AA164" s="183"/>
      <c r="AT164" s="184" t="s">
        <v>166</v>
      </c>
      <c r="AU164" s="184" t="s">
        <v>117</v>
      </c>
      <c r="AV164" s="11" t="s">
        <v>163</v>
      </c>
      <c r="AW164" s="11" t="s">
        <v>35</v>
      </c>
      <c r="AX164" s="11" t="s">
        <v>86</v>
      </c>
      <c r="AY164" s="184" t="s">
        <v>158</v>
      </c>
    </row>
    <row r="165" spans="2:65" s="1" customFormat="1" ht="22.8" customHeight="1">
      <c r="B165" s="133"/>
      <c r="C165" s="162" t="s">
        <v>222</v>
      </c>
      <c r="D165" s="162" t="s">
        <v>159</v>
      </c>
      <c r="E165" s="163" t="s">
        <v>276</v>
      </c>
      <c r="F165" s="254" t="s">
        <v>277</v>
      </c>
      <c r="G165" s="254"/>
      <c r="H165" s="254"/>
      <c r="I165" s="254"/>
      <c r="J165" s="164" t="s">
        <v>268</v>
      </c>
      <c r="K165" s="165">
        <v>686</v>
      </c>
      <c r="L165" s="255">
        <v>0</v>
      </c>
      <c r="M165" s="255"/>
      <c r="N165" s="253">
        <f>ROUND(L165*K165,2)</f>
        <v>0</v>
      </c>
      <c r="O165" s="253"/>
      <c r="P165" s="253"/>
      <c r="Q165" s="253"/>
      <c r="R165" s="136"/>
      <c r="T165" s="166" t="s">
        <v>5</v>
      </c>
      <c r="U165" s="45" t="s">
        <v>43</v>
      </c>
      <c r="V165" s="37"/>
      <c r="W165" s="167">
        <f>V165*K165</f>
        <v>0</v>
      </c>
      <c r="X165" s="167">
        <v>0</v>
      </c>
      <c r="Y165" s="167">
        <f>X165*K165</f>
        <v>0</v>
      </c>
      <c r="Z165" s="167">
        <v>0</v>
      </c>
      <c r="AA165" s="168">
        <f>Z165*K165</f>
        <v>0</v>
      </c>
      <c r="AR165" s="20" t="s">
        <v>163</v>
      </c>
      <c r="AT165" s="20" t="s">
        <v>159</v>
      </c>
      <c r="AU165" s="20" t="s">
        <v>117</v>
      </c>
      <c r="AY165" s="20" t="s">
        <v>158</v>
      </c>
      <c r="BE165" s="107">
        <f>IF(U165="základní",N165,0)</f>
        <v>0</v>
      </c>
      <c r="BF165" s="107">
        <f>IF(U165="snížená",N165,0)</f>
        <v>0</v>
      </c>
      <c r="BG165" s="107">
        <f>IF(U165="zákl. přenesená",N165,0)</f>
        <v>0</v>
      </c>
      <c r="BH165" s="107">
        <f>IF(U165="sníž. přenesená",N165,0)</f>
        <v>0</v>
      </c>
      <c r="BI165" s="107">
        <f>IF(U165="nulová",N165,0)</f>
        <v>0</v>
      </c>
      <c r="BJ165" s="20" t="s">
        <v>86</v>
      </c>
      <c r="BK165" s="107">
        <f>ROUND(L165*K165,2)</f>
        <v>0</v>
      </c>
      <c r="BL165" s="20" t="s">
        <v>163</v>
      </c>
      <c r="BM165" s="20" t="s">
        <v>427</v>
      </c>
    </row>
    <row r="166" spans="2:65" s="10" customFormat="1" ht="14.4" customHeight="1">
      <c r="B166" s="169"/>
      <c r="C166" s="170"/>
      <c r="D166" s="170"/>
      <c r="E166" s="171" t="s">
        <v>5</v>
      </c>
      <c r="F166" s="246" t="s">
        <v>428</v>
      </c>
      <c r="G166" s="247"/>
      <c r="H166" s="247"/>
      <c r="I166" s="247"/>
      <c r="J166" s="170"/>
      <c r="K166" s="172">
        <v>686</v>
      </c>
      <c r="L166" s="170"/>
      <c r="M166" s="170"/>
      <c r="N166" s="170"/>
      <c r="O166" s="170"/>
      <c r="P166" s="170"/>
      <c r="Q166" s="170"/>
      <c r="R166" s="173"/>
      <c r="T166" s="174"/>
      <c r="U166" s="170"/>
      <c r="V166" s="170"/>
      <c r="W166" s="170"/>
      <c r="X166" s="170"/>
      <c r="Y166" s="170"/>
      <c r="Z166" s="170"/>
      <c r="AA166" s="175"/>
      <c r="AT166" s="176" t="s">
        <v>166</v>
      </c>
      <c r="AU166" s="176" t="s">
        <v>117</v>
      </c>
      <c r="AV166" s="10" t="s">
        <v>117</v>
      </c>
      <c r="AW166" s="10" t="s">
        <v>35</v>
      </c>
      <c r="AX166" s="10" t="s">
        <v>78</v>
      </c>
      <c r="AY166" s="176" t="s">
        <v>158</v>
      </c>
    </row>
    <row r="167" spans="2:65" s="11" customFormat="1" ht="14.4" customHeight="1">
      <c r="B167" s="177"/>
      <c r="C167" s="178"/>
      <c r="D167" s="178"/>
      <c r="E167" s="179" t="s">
        <v>5</v>
      </c>
      <c r="F167" s="248" t="s">
        <v>167</v>
      </c>
      <c r="G167" s="249"/>
      <c r="H167" s="249"/>
      <c r="I167" s="249"/>
      <c r="J167" s="178"/>
      <c r="K167" s="180">
        <v>686</v>
      </c>
      <c r="L167" s="178"/>
      <c r="M167" s="178"/>
      <c r="N167" s="178"/>
      <c r="O167" s="178"/>
      <c r="P167" s="178"/>
      <c r="Q167" s="178"/>
      <c r="R167" s="181"/>
      <c r="T167" s="182"/>
      <c r="U167" s="178"/>
      <c r="V167" s="178"/>
      <c r="W167" s="178"/>
      <c r="X167" s="178"/>
      <c r="Y167" s="178"/>
      <c r="Z167" s="178"/>
      <c r="AA167" s="183"/>
      <c r="AT167" s="184" t="s">
        <v>166</v>
      </c>
      <c r="AU167" s="184" t="s">
        <v>117</v>
      </c>
      <c r="AV167" s="11" t="s">
        <v>163</v>
      </c>
      <c r="AW167" s="11" t="s">
        <v>35</v>
      </c>
      <c r="AX167" s="11" t="s">
        <v>86</v>
      </c>
      <c r="AY167" s="184" t="s">
        <v>158</v>
      </c>
    </row>
    <row r="168" spans="2:65" s="9" customFormat="1" ht="29.85" customHeight="1">
      <c r="B168" s="151"/>
      <c r="C168" s="152"/>
      <c r="D168" s="161" t="s">
        <v>130</v>
      </c>
      <c r="E168" s="161"/>
      <c r="F168" s="161"/>
      <c r="G168" s="161"/>
      <c r="H168" s="161"/>
      <c r="I168" s="161"/>
      <c r="J168" s="161"/>
      <c r="K168" s="161"/>
      <c r="L168" s="161"/>
      <c r="M168" s="161"/>
      <c r="N168" s="240">
        <f>BK168</f>
        <v>0</v>
      </c>
      <c r="O168" s="241"/>
      <c r="P168" s="241"/>
      <c r="Q168" s="241"/>
      <c r="R168" s="154"/>
      <c r="T168" s="155"/>
      <c r="U168" s="152"/>
      <c r="V168" s="152"/>
      <c r="W168" s="156">
        <f>SUM(W169:W172)</f>
        <v>0</v>
      </c>
      <c r="X168" s="152"/>
      <c r="Y168" s="156">
        <f>SUM(Y169:Y172)</f>
        <v>0</v>
      </c>
      <c r="Z168" s="152"/>
      <c r="AA168" s="157">
        <f>SUM(AA169:AA172)</f>
        <v>0</v>
      </c>
      <c r="AR168" s="158" t="s">
        <v>86</v>
      </c>
      <c r="AT168" s="159" t="s">
        <v>77</v>
      </c>
      <c r="AU168" s="159" t="s">
        <v>86</v>
      </c>
      <c r="AY168" s="158" t="s">
        <v>158</v>
      </c>
      <c r="BK168" s="160">
        <f>SUM(BK169:BK172)</f>
        <v>0</v>
      </c>
    </row>
    <row r="169" spans="2:65" s="1" customFormat="1" ht="34.200000000000003" customHeight="1">
      <c r="B169" s="133"/>
      <c r="C169" s="162" t="s">
        <v>11</v>
      </c>
      <c r="D169" s="162" t="s">
        <v>159</v>
      </c>
      <c r="E169" s="163" t="s">
        <v>281</v>
      </c>
      <c r="F169" s="254" t="s">
        <v>282</v>
      </c>
      <c r="G169" s="254"/>
      <c r="H169" s="254"/>
      <c r="I169" s="254"/>
      <c r="J169" s="164" t="s">
        <v>268</v>
      </c>
      <c r="K169" s="165">
        <v>436.45</v>
      </c>
      <c r="L169" s="255">
        <v>0</v>
      </c>
      <c r="M169" s="255"/>
      <c r="N169" s="253">
        <f>ROUND(L169*K169,2)</f>
        <v>0</v>
      </c>
      <c r="O169" s="253"/>
      <c r="P169" s="253"/>
      <c r="Q169" s="253"/>
      <c r="R169" s="136"/>
      <c r="T169" s="166" t="s">
        <v>5</v>
      </c>
      <c r="U169" s="45" t="s">
        <v>43</v>
      </c>
      <c r="V169" s="37"/>
      <c r="W169" s="167">
        <f>V169*K169</f>
        <v>0</v>
      </c>
      <c r="X169" s="167">
        <v>0</v>
      </c>
      <c r="Y169" s="167">
        <f>X169*K169</f>
        <v>0</v>
      </c>
      <c r="Z169" s="167">
        <v>0</v>
      </c>
      <c r="AA169" s="168">
        <f>Z169*K169</f>
        <v>0</v>
      </c>
      <c r="AR169" s="20" t="s">
        <v>163</v>
      </c>
      <c r="AT169" s="20" t="s">
        <v>159</v>
      </c>
      <c r="AU169" s="20" t="s">
        <v>117</v>
      </c>
      <c r="AY169" s="20" t="s">
        <v>158</v>
      </c>
      <c r="BE169" s="107">
        <f>IF(U169="základní",N169,0)</f>
        <v>0</v>
      </c>
      <c r="BF169" s="107">
        <f>IF(U169="snížená",N169,0)</f>
        <v>0</v>
      </c>
      <c r="BG169" s="107">
        <f>IF(U169="zákl. přenesená",N169,0)</f>
        <v>0</v>
      </c>
      <c r="BH169" s="107">
        <f>IF(U169="sníž. přenesená",N169,0)</f>
        <v>0</v>
      </c>
      <c r="BI169" s="107">
        <f>IF(U169="nulová",N169,0)</f>
        <v>0</v>
      </c>
      <c r="BJ169" s="20" t="s">
        <v>86</v>
      </c>
      <c r="BK169" s="107">
        <f>ROUND(L169*K169,2)</f>
        <v>0</v>
      </c>
      <c r="BL169" s="20" t="s">
        <v>163</v>
      </c>
      <c r="BM169" s="20" t="s">
        <v>429</v>
      </c>
    </row>
    <row r="170" spans="2:65" s="10" customFormat="1" ht="14.4" customHeight="1">
      <c r="B170" s="169"/>
      <c r="C170" s="170"/>
      <c r="D170" s="170"/>
      <c r="E170" s="171" t="s">
        <v>5</v>
      </c>
      <c r="F170" s="246" t="s">
        <v>430</v>
      </c>
      <c r="G170" s="247"/>
      <c r="H170" s="247"/>
      <c r="I170" s="247"/>
      <c r="J170" s="170"/>
      <c r="K170" s="172">
        <v>343</v>
      </c>
      <c r="L170" s="170"/>
      <c r="M170" s="170"/>
      <c r="N170" s="170"/>
      <c r="O170" s="170"/>
      <c r="P170" s="170"/>
      <c r="Q170" s="170"/>
      <c r="R170" s="173"/>
      <c r="T170" s="174"/>
      <c r="U170" s="170"/>
      <c r="V170" s="170"/>
      <c r="W170" s="170"/>
      <c r="X170" s="170"/>
      <c r="Y170" s="170"/>
      <c r="Z170" s="170"/>
      <c r="AA170" s="175"/>
      <c r="AT170" s="176" t="s">
        <v>166</v>
      </c>
      <c r="AU170" s="176" t="s">
        <v>117</v>
      </c>
      <c r="AV170" s="10" t="s">
        <v>117</v>
      </c>
      <c r="AW170" s="10" t="s">
        <v>35</v>
      </c>
      <c r="AX170" s="10" t="s">
        <v>78</v>
      </c>
      <c r="AY170" s="176" t="s">
        <v>158</v>
      </c>
    </row>
    <row r="171" spans="2:65" s="10" customFormat="1" ht="14.4" customHeight="1">
      <c r="B171" s="169"/>
      <c r="C171" s="170"/>
      <c r="D171" s="170"/>
      <c r="E171" s="171" t="s">
        <v>5</v>
      </c>
      <c r="F171" s="256" t="s">
        <v>431</v>
      </c>
      <c r="G171" s="257"/>
      <c r="H171" s="257"/>
      <c r="I171" s="257"/>
      <c r="J171" s="170"/>
      <c r="K171" s="172">
        <v>93.45</v>
      </c>
      <c r="L171" s="170"/>
      <c r="M171" s="170"/>
      <c r="N171" s="170"/>
      <c r="O171" s="170"/>
      <c r="P171" s="170"/>
      <c r="Q171" s="170"/>
      <c r="R171" s="173"/>
      <c r="T171" s="174"/>
      <c r="U171" s="170"/>
      <c r="V171" s="170"/>
      <c r="W171" s="170"/>
      <c r="X171" s="170"/>
      <c r="Y171" s="170"/>
      <c r="Z171" s="170"/>
      <c r="AA171" s="175"/>
      <c r="AT171" s="176" t="s">
        <v>166</v>
      </c>
      <c r="AU171" s="176" t="s">
        <v>117</v>
      </c>
      <c r="AV171" s="10" t="s">
        <v>117</v>
      </c>
      <c r="AW171" s="10" t="s">
        <v>35</v>
      </c>
      <c r="AX171" s="10" t="s">
        <v>78</v>
      </c>
      <c r="AY171" s="176" t="s">
        <v>158</v>
      </c>
    </row>
    <row r="172" spans="2:65" s="11" customFormat="1" ht="14.4" customHeight="1">
      <c r="B172" s="177"/>
      <c r="C172" s="178"/>
      <c r="D172" s="178"/>
      <c r="E172" s="179" t="s">
        <v>5</v>
      </c>
      <c r="F172" s="248" t="s">
        <v>167</v>
      </c>
      <c r="G172" s="249"/>
      <c r="H172" s="249"/>
      <c r="I172" s="249"/>
      <c r="J172" s="178"/>
      <c r="K172" s="180">
        <v>436.45</v>
      </c>
      <c r="L172" s="178"/>
      <c r="M172" s="178"/>
      <c r="N172" s="178"/>
      <c r="O172" s="178"/>
      <c r="P172" s="178"/>
      <c r="Q172" s="178"/>
      <c r="R172" s="181"/>
      <c r="T172" s="182"/>
      <c r="U172" s="178"/>
      <c r="V172" s="178"/>
      <c r="W172" s="178"/>
      <c r="X172" s="178"/>
      <c r="Y172" s="178"/>
      <c r="Z172" s="178"/>
      <c r="AA172" s="183"/>
      <c r="AT172" s="184" t="s">
        <v>166</v>
      </c>
      <c r="AU172" s="184" t="s">
        <v>117</v>
      </c>
      <c r="AV172" s="11" t="s">
        <v>163</v>
      </c>
      <c r="AW172" s="11" t="s">
        <v>35</v>
      </c>
      <c r="AX172" s="11" t="s">
        <v>86</v>
      </c>
      <c r="AY172" s="184" t="s">
        <v>158</v>
      </c>
    </row>
    <row r="173" spans="2:65" s="9" customFormat="1" ht="29.85" customHeight="1">
      <c r="B173" s="151"/>
      <c r="C173" s="152"/>
      <c r="D173" s="161" t="s">
        <v>132</v>
      </c>
      <c r="E173" s="161"/>
      <c r="F173" s="161"/>
      <c r="G173" s="161"/>
      <c r="H173" s="161"/>
      <c r="I173" s="161"/>
      <c r="J173" s="161"/>
      <c r="K173" s="161"/>
      <c r="L173" s="161"/>
      <c r="M173" s="161"/>
      <c r="N173" s="240">
        <f>BK173</f>
        <v>0</v>
      </c>
      <c r="O173" s="241"/>
      <c r="P173" s="241"/>
      <c r="Q173" s="241"/>
      <c r="R173" s="154"/>
      <c r="T173" s="155"/>
      <c r="U173" s="152"/>
      <c r="V173" s="152"/>
      <c r="W173" s="156">
        <f>SUM(W174:W186)</f>
        <v>0</v>
      </c>
      <c r="X173" s="152"/>
      <c r="Y173" s="156">
        <f>SUM(Y174:Y186)</f>
        <v>71.497749999999996</v>
      </c>
      <c r="Z173" s="152"/>
      <c r="AA173" s="157">
        <f>SUM(AA174:AA186)</f>
        <v>0</v>
      </c>
      <c r="AR173" s="158" t="s">
        <v>86</v>
      </c>
      <c r="AT173" s="159" t="s">
        <v>77</v>
      </c>
      <c r="AU173" s="159" t="s">
        <v>86</v>
      </c>
      <c r="AY173" s="158" t="s">
        <v>158</v>
      </c>
      <c r="BK173" s="160">
        <f>SUM(BK174:BK186)</f>
        <v>0</v>
      </c>
    </row>
    <row r="174" spans="2:65" s="1" customFormat="1" ht="34.200000000000003" customHeight="1">
      <c r="B174" s="133"/>
      <c r="C174" s="162" t="s">
        <v>231</v>
      </c>
      <c r="D174" s="162" t="s">
        <v>159</v>
      </c>
      <c r="E174" s="163" t="s">
        <v>358</v>
      </c>
      <c r="F174" s="254" t="s">
        <v>359</v>
      </c>
      <c r="G174" s="254"/>
      <c r="H174" s="254"/>
      <c r="I174" s="254"/>
      <c r="J174" s="164" t="s">
        <v>268</v>
      </c>
      <c r="K174" s="165">
        <v>343</v>
      </c>
      <c r="L174" s="255">
        <v>0</v>
      </c>
      <c r="M174" s="255"/>
      <c r="N174" s="253">
        <f>ROUND(L174*K174,2)</f>
        <v>0</v>
      </c>
      <c r="O174" s="253"/>
      <c r="P174" s="253"/>
      <c r="Q174" s="253"/>
      <c r="R174" s="136"/>
      <c r="T174" s="166" t="s">
        <v>5</v>
      </c>
      <c r="U174" s="45" t="s">
        <v>43</v>
      </c>
      <c r="V174" s="37"/>
      <c r="W174" s="167">
        <f>V174*K174</f>
        <v>0</v>
      </c>
      <c r="X174" s="167">
        <v>0</v>
      </c>
      <c r="Y174" s="167">
        <f>X174*K174</f>
        <v>0</v>
      </c>
      <c r="Z174" s="167">
        <v>0</v>
      </c>
      <c r="AA174" s="168">
        <f>Z174*K174</f>
        <v>0</v>
      </c>
      <c r="AR174" s="20" t="s">
        <v>163</v>
      </c>
      <c r="AT174" s="20" t="s">
        <v>159</v>
      </c>
      <c r="AU174" s="20" t="s">
        <v>117</v>
      </c>
      <c r="AY174" s="20" t="s">
        <v>158</v>
      </c>
      <c r="BE174" s="107">
        <f>IF(U174="základní",N174,0)</f>
        <v>0</v>
      </c>
      <c r="BF174" s="107">
        <f>IF(U174="snížená",N174,0)</f>
        <v>0</v>
      </c>
      <c r="BG174" s="107">
        <f>IF(U174="zákl. přenesená",N174,0)</f>
        <v>0</v>
      </c>
      <c r="BH174" s="107">
        <f>IF(U174="sníž. přenesená",N174,0)</f>
        <v>0</v>
      </c>
      <c r="BI174" s="107">
        <f>IF(U174="nulová",N174,0)</f>
        <v>0</v>
      </c>
      <c r="BJ174" s="20" t="s">
        <v>86</v>
      </c>
      <c r="BK174" s="107">
        <f>ROUND(L174*K174,2)</f>
        <v>0</v>
      </c>
      <c r="BL174" s="20" t="s">
        <v>163</v>
      </c>
      <c r="BM174" s="20" t="s">
        <v>432</v>
      </c>
    </row>
    <row r="175" spans="2:65" s="10" customFormat="1" ht="14.4" customHeight="1">
      <c r="B175" s="169"/>
      <c r="C175" s="170"/>
      <c r="D175" s="170"/>
      <c r="E175" s="171" t="s">
        <v>5</v>
      </c>
      <c r="F175" s="246" t="s">
        <v>430</v>
      </c>
      <c r="G175" s="247"/>
      <c r="H175" s="247"/>
      <c r="I175" s="247"/>
      <c r="J175" s="170"/>
      <c r="K175" s="172">
        <v>343</v>
      </c>
      <c r="L175" s="170"/>
      <c r="M175" s="170"/>
      <c r="N175" s="170"/>
      <c r="O175" s="170"/>
      <c r="P175" s="170"/>
      <c r="Q175" s="170"/>
      <c r="R175" s="173"/>
      <c r="T175" s="174"/>
      <c r="U175" s="170"/>
      <c r="V175" s="170"/>
      <c r="W175" s="170"/>
      <c r="X175" s="170"/>
      <c r="Y175" s="170"/>
      <c r="Z175" s="170"/>
      <c r="AA175" s="175"/>
      <c r="AT175" s="176" t="s">
        <v>166</v>
      </c>
      <c r="AU175" s="176" t="s">
        <v>117</v>
      </c>
      <c r="AV175" s="10" t="s">
        <v>117</v>
      </c>
      <c r="AW175" s="10" t="s">
        <v>35</v>
      </c>
      <c r="AX175" s="10" t="s">
        <v>78</v>
      </c>
      <c r="AY175" s="176" t="s">
        <v>158</v>
      </c>
    </row>
    <row r="176" spans="2:65" s="11" customFormat="1" ht="14.4" customHeight="1">
      <c r="B176" s="177"/>
      <c r="C176" s="178"/>
      <c r="D176" s="178"/>
      <c r="E176" s="179" t="s">
        <v>5</v>
      </c>
      <c r="F176" s="248" t="s">
        <v>167</v>
      </c>
      <c r="G176" s="249"/>
      <c r="H176" s="249"/>
      <c r="I176" s="249"/>
      <c r="J176" s="178"/>
      <c r="K176" s="180">
        <v>343</v>
      </c>
      <c r="L176" s="178"/>
      <c r="M176" s="178"/>
      <c r="N176" s="178"/>
      <c r="O176" s="178"/>
      <c r="P176" s="178"/>
      <c r="Q176" s="178"/>
      <c r="R176" s="181"/>
      <c r="T176" s="182"/>
      <c r="U176" s="178"/>
      <c r="V176" s="178"/>
      <c r="W176" s="178"/>
      <c r="X176" s="178"/>
      <c r="Y176" s="178"/>
      <c r="Z176" s="178"/>
      <c r="AA176" s="183"/>
      <c r="AT176" s="184" t="s">
        <v>166</v>
      </c>
      <c r="AU176" s="184" t="s">
        <v>117</v>
      </c>
      <c r="AV176" s="11" t="s">
        <v>163</v>
      </c>
      <c r="AW176" s="11" t="s">
        <v>35</v>
      </c>
      <c r="AX176" s="11" t="s">
        <v>86</v>
      </c>
      <c r="AY176" s="184" t="s">
        <v>158</v>
      </c>
    </row>
    <row r="177" spans="2:65" s="1" customFormat="1" ht="34.200000000000003" customHeight="1">
      <c r="B177" s="133"/>
      <c r="C177" s="162" t="s">
        <v>235</v>
      </c>
      <c r="D177" s="162" t="s">
        <v>159</v>
      </c>
      <c r="E177" s="163" t="s">
        <v>362</v>
      </c>
      <c r="F177" s="254" t="s">
        <v>363</v>
      </c>
      <c r="G177" s="254"/>
      <c r="H177" s="254"/>
      <c r="I177" s="254"/>
      <c r="J177" s="164" t="s">
        <v>268</v>
      </c>
      <c r="K177" s="165">
        <v>343</v>
      </c>
      <c r="L177" s="255">
        <v>0</v>
      </c>
      <c r="M177" s="255"/>
      <c r="N177" s="253">
        <f>ROUND(L177*K177,2)</f>
        <v>0</v>
      </c>
      <c r="O177" s="253"/>
      <c r="P177" s="253"/>
      <c r="Q177" s="253"/>
      <c r="R177" s="136"/>
      <c r="T177" s="166" t="s">
        <v>5</v>
      </c>
      <c r="U177" s="45" t="s">
        <v>43</v>
      </c>
      <c r="V177" s="37"/>
      <c r="W177" s="167">
        <f>V177*K177</f>
        <v>0</v>
      </c>
      <c r="X177" s="167">
        <v>0</v>
      </c>
      <c r="Y177" s="167">
        <f>X177*K177</f>
        <v>0</v>
      </c>
      <c r="Z177" s="167">
        <v>0</v>
      </c>
      <c r="AA177" s="168">
        <f>Z177*K177</f>
        <v>0</v>
      </c>
      <c r="AR177" s="20" t="s">
        <v>163</v>
      </c>
      <c r="AT177" s="20" t="s">
        <v>159</v>
      </c>
      <c r="AU177" s="20" t="s">
        <v>117</v>
      </c>
      <c r="AY177" s="20" t="s">
        <v>158</v>
      </c>
      <c r="BE177" s="107">
        <f>IF(U177="základní",N177,0)</f>
        <v>0</v>
      </c>
      <c r="BF177" s="107">
        <f>IF(U177="snížená",N177,0)</f>
        <v>0</v>
      </c>
      <c r="BG177" s="107">
        <f>IF(U177="zákl. přenesená",N177,0)</f>
        <v>0</v>
      </c>
      <c r="BH177" s="107">
        <f>IF(U177="sníž. přenesená",N177,0)</f>
        <v>0</v>
      </c>
      <c r="BI177" s="107">
        <f>IF(U177="nulová",N177,0)</f>
        <v>0</v>
      </c>
      <c r="BJ177" s="20" t="s">
        <v>86</v>
      </c>
      <c r="BK177" s="107">
        <f>ROUND(L177*K177,2)</f>
        <v>0</v>
      </c>
      <c r="BL177" s="20" t="s">
        <v>163</v>
      </c>
      <c r="BM177" s="20" t="s">
        <v>433</v>
      </c>
    </row>
    <row r="178" spans="2:65" s="10" customFormat="1" ht="14.4" customHeight="1">
      <c r="B178" s="169"/>
      <c r="C178" s="170"/>
      <c r="D178" s="170"/>
      <c r="E178" s="171" t="s">
        <v>5</v>
      </c>
      <c r="F178" s="246" t="s">
        <v>430</v>
      </c>
      <c r="G178" s="247"/>
      <c r="H178" s="247"/>
      <c r="I178" s="247"/>
      <c r="J178" s="170"/>
      <c r="K178" s="172">
        <v>343</v>
      </c>
      <c r="L178" s="170"/>
      <c r="M178" s="170"/>
      <c r="N178" s="170"/>
      <c r="O178" s="170"/>
      <c r="P178" s="170"/>
      <c r="Q178" s="170"/>
      <c r="R178" s="173"/>
      <c r="T178" s="174"/>
      <c r="U178" s="170"/>
      <c r="V178" s="170"/>
      <c r="W178" s="170"/>
      <c r="X178" s="170"/>
      <c r="Y178" s="170"/>
      <c r="Z178" s="170"/>
      <c r="AA178" s="175"/>
      <c r="AT178" s="176" t="s">
        <v>166</v>
      </c>
      <c r="AU178" s="176" t="s">
        <v>117</v>
      </c>
      <c r="AV178" s="10" t="s">
        <v>117</v>
      </c>
      <c r="AW178" s="10" t="s">
        <v>35</v>
      </c>
      <c r="AX178" s="10" t="s">
        <v>78</v>
      </c>
      <c r="AY178" s="176" t="s">
        <v>158</v>
      </c>
    </row>
    <row r="179" spans="2:65" s="11" customFormat="1" ht="14.4" customHeight="1">
      <c r="B179" s="177"/>
      <c r="C179" s="178"/>
      <c r="D179" s="178"/>
      <c r="E179" s="179" t="s">
        <v>5</v>
      </c>
      <c r="F179" s="248" t="s">
        <v>167</v>
      </c>
      <c r="G179" s="249"/>
      <c r="H179" s="249"/>
      <c r="I179" s="249"/>
      <c r="J179" s="178"/>
      <c r="K179" s="180">
        <v>343</v>
      </c>
      <c r="L179" s="178"/>
      <c r="M179" s="178"/>
      <c r="N179" s="178"/>
      <c r="O179" s="178"/>
      <c r="P179" s="178"/>
      <c r="Q179" s="178"/>
      <c r="R179" s="181"/>
      <c r="T179" s="182"/>
      <c r="U179" s="178"/>
      <c r="V179" s="178"/>
      <c r="W179" s="178"/>
      <c r="X179" s="178"/>
      <c r="Y179" s="178"/>
      <c r="Z179" s="178"/>
      <c r="AA179" s="183"/>
      <c r="AT179" s="184" t="s">
        <v>166</v>
      </c>
      <c r="AU179" s="184" t="s">
        <v>117</v>
      </c>
      <c r="AV179" s="11" t="s">
        <v>163</v>
      </c>
      <c r="AW179" s="11" t="s">
        <v>35</v>
      </c>
      <c r="AX179" s="11" t="s">
        <v>86</v>
      </c>
      <c r="AY179" s="184" t="s">
        <v>158</v>
      </c>
    </row>
    <row r="180" spans="2:65" s="1" customFormat="1" ht="22.8" customHeight="1">
      <c r="B180" s="133"/>
      <c r="C180" s="162" t="s">
        <v>239</v>
      </c>
      <c r="D180" s="162" t="s">
        <v>159</v>
      </c>
      <c r="E180" s="163" t="s">
        <v>434</v>
      </c>
      <c r="F180" s="254" t="s">
        <v>435</v>
      </c>
      <c r="G180" s="254"/>
      <c r="H180" s="254"/>
      <c r="I180" s="254"/>
      <c r="J180" s="164" t="s">
        <v>268</v>
      </c>
      <c r="K180" s="165">
        <v>343</v>
      </c>
      <c r="L180" s="255">
        <v>0</v>
      </c>
      <c r="M180" s="255"/>
      <c r="N180" s="253">
        <f>ROUND(L180*K180,2)</f>
        <v>0</v>
      </c>
      <c r="O180" s="253"/>
      <c r="P180" s="253"/>
      <c r="Q180" s="253"/>
      <c r="R180" s="136"/>
      <c r="T180" s="166" t="s">
        <v>5</v>
      </c>
      <c r="U180" s="45" t="s">
        <v>43</v>
      </c>
      <c r="V180" s="37"/>
      <c r="W180" s="167">
        <f>V180*K180</f>
        <v>0</v>
      </c>
      <c r="X180" s="167">
        <v>0</v>
      </c>
      <c r="Y180" s="167">
        <f>X180*K180</f>
        <v>0</v>
      </c>
      <c r="Z180" s="167">
        <v>0</v>
      </c>
      <c r="AA180" s="168">
        <f>Z180*K180</f>
        <v>0</v>
      </c>
      <c r="AR180" s="20" t="s">
        <v>163</v>
      </c>
      <c r="AT180" s="20" t="s">
        <v>159</v>
      </c>
      <c r="AU180" s="20" t="s">
        <v>117</v>
      </c>
      <c r="AY180" s="20" t="s">
        <v>158</v>
      </c>
      <c r="BE180" s="107">
        <f>IF(U180="základní",N180,0)</f>
        <v>0</v>
      </c>
      <c r="BF180" s="107">
        <f>IF(U180="snížená",N180,0)</f>
        <v>0</v>
      </c>
      <c r="BG180" s="107">
        <f>IF(U180="zákl. přenesená",N180,0)</f>
        <v>0</v>
      </c>
      <c r="BH180" s="107">
        <f>IF(U180="sníž. přenesená",N180,0)</f>
        <v>0</v>
      </c>
      <c r="BI180" s="107">
        <f>IF(U180="nulová",N180,0)</f>
        <v>0</v>
      </c>
      <c r="BJ180" s="20" t="s">
        <v>86</v>
      </c>
      <c r="BK180" s="107">
        <f>ROUND(L180*K180,2)</f>
        <v>0</v>
      </c>
      <c r="BL180" s="20" t="s">
        <v>163</v>
      </c>
      <c r="BM180" s="20" t="s">
        <v>436</v>
      </c>
    </row>
    <row r="181" spans="2:65" s="10" customFormat="1" ht="14.4" customHeight="1">
      <c r="B181" s="169"/>
      <c r="C181" s="170"/>
      <c r="D181" s="170"/>
      <c r="E181" s="171" t="s">
        <v>5</v>
      </c>
      <c r="F181" s="246" t="s">
        <v>430</v>
      </c>
      <c r="G181" s="247"/>
      <c r="H181" s="247"/>
      <c r="I181" s="247"/>
      <c r="J181" s="170"/>
      <c r="K181" s="172">
        <v>343</v>
      </c>
      <c r="L181" s="170"/>
      <c r="M181" s="170"/>
      <c r="N181" s="170"/>
      <c r="O181" s="170"/>
      <c r="P181" s="170"/>
      <c r="Q181" s="170"/>
      <c r="R181" s="173"/>
      <c r="T181" s="174"/>
      <c r="U181" s="170"/>
      <c r="V181" s="170"/>
      <c r="W181" s="170"/>
      <c r="X181" s="170"/>
      <c r="Y181" s="170"/>
      <c r="Z181" s="170"/>
      <c r="AA181" s="175"/>
      <c r="AT181" s="176" t="s">
        <v>166</v>
      </c>
      <c r="AU181" s="176" t="s">
        <v>117</v>
      </c>
      <c r="AV181" s="10" t="s">
        <v>117</v>
      </c>
      <c r="AW181" s="10" t="s">
        <v>35</v>
      </c>
      <c r="AX181" s="10" t="s">
        <v>78</v>
      </c>
      <c r="AY181" s="176" t="s">
        <v>158</v>
      </c>
    </row>
    <row r="182" spans="2:65" s="11" customFormat="1" ht="14.4" customHeight="1">
      <c r="B182" s="177"/>
      <c r="C182" s="178"/>
      <c r="D182" s="178"/>
      <c r="E182" s="179" t="s">
        <v>5</v>
      </c>
      <c r="F182" s="248" t="s">
        <v>167</v>
      </c>
      <c r="G182" s="249"/>
      <c r="H182" s="249"/>
      <c r="I182" s="249"/>
      <c r="J182" s="178"/>
      <c r="K182" s="180">
        <v>343</v>
      </c>
      <c r="L182" s="178"/>
      <c r="M182" s="178"/>
      <c r="N182" s="178"/>
      <c r="O182" s="178"/>
      <c r="P182" s="178"/>
      <c r="Q182" s="178"/>
      <c r="R182" s="181"/>
      <c r="T182" s="182"/>
      <c r="U182" s="178"/>
      <c r="V182" s="178"/>
      <c r="W182" s="178"/>
      <c r="X182" s="178"/>
      <c r="Y182" s="178"/>
      <c r="Z182" s="178"/>
      <c r="AA182" s="183"/>
      <c r="AT182" s="184" t="s">
        <v>166</v>
      </c>
      <c r="AU182" s="184" t="s">
        <v>117</v>
      </c>
      <c r="AV182" s="11" t="s">
        <v>163</v>
      </c>
      <c r="AW182" s="11" t="s">
        <v>35</v>
      </c>
      <c r="AX182" s="11" t="s">
        <v>86</v>
      </c>
      <c r="AY182" s="184" t="s">
        <v>158</v>
      </c>
    </row>
    <row r="183" spans="2:65" s="1" customFormat="1" ht="34.200000000000003" customHeight="1">
      <c r="B183" s="133"/>
      <c r="C183" s="162" t="s">
        <v>246</v>
      </c>
      <c r="D183" s="162" t="s">
        <v>159</v>
      </c>
      <c r="E183" s="163" t="s">
        <v>437</v>
      </c>
      <c r="F183" s="254" t="s">
        <v>438</v>
      </c>
      <c r="G183" s="254"/>
      <c r="H183" s="254"/>
      <c r="I183" s="254"/>
      <c r="J183" s="164" t="s">
        <v>268</v>
      </c>
      <c r="K183" s="165">
        <v>343</v>
      </c>
      <c r="L183" s="255">
        <v>0</v>
      </c>
      <c r="M183" s="255"/>
      <c r="N183" s="253">
        <f>ROUND(L183*K183,2)</f>
        <v>0</v>
      </c>
      <c r="O183" s="253"/>
      <c r="P183" s="253"/>
      <c r="Q183" s="253"/>
      <c r="R183" s="136"/>
      <c r="T183" s="166" t="s">
        <v>5</v>
      </c>
      <c r="U183" s="45" t="s">
        <v>43</v>
      </c>
      <c r="V183" s="37"/>
      <c r="W183" s="167">
        <f>V183*K183</f>
        <v>0</v>
      </c>
      <c r="X183" s="167">
        <v>8.4250000000000005E-2</v>
      </c>
      <c r="Y183" s="167">
        <f>X183*K183</f>
        <v>28.897750000000002</v>
      </c>
      <c r="Z183" s="167">
        <v>0</v>
      </c>
      <c r="AA183" s="168">
        <f>Z183*K183</f>
        <v>0</v>
      </c>
      <c r="AR183" s="20" t="s">
        <v>163</v>
      </c>
      <c r="AT183" s="20" t="s">
        <v>159</v>
      </c>
      <c r="AU183" s="20" t="s">
        <v>117</v>
      </c>
      <c r="AY183" s="20" t="s">
        <v>158</v>
      </c>
      <c r="BE183" s="107">
        <f>IF(U183="základní",N183,0)</f>
        <v>0</v>
      </c>
      <c r="BF183" s="107">
        <f>IF(U183="snížená",N183,0)</f>
        <v>0</v>
      </c>
      <c r="BG183" s="107">
        <f>IF(U183="zákl. přenesená",N183,0)</f>
        <v>0</v>
      </c>
      <c r="BH183" s="107">
        <f>IF(U183="sníž. přenesená",N183,0)</f>
        <v>0</v>
      </c>
      <c r="BI183" s="107">
        <f>IF(U183="nulová",N183,0)</f>
        <v>0</v>
      </c>
      <c r="BJ183" s="20" t="s">
        <v>86</v>
      </c>
      <c r="BK183" s="107">
        <f>ROUND(L183*K183,2)</f>
        <v>0</v>
      </c>
      <c r="BL183" s="20" t="s">
        <v>163</v>
      </c>
      <c r="BM183" s="20" t="s">
        <v>439</v>
      </c>
    </row>
    <row r="184" spans="2:65" s="10" customFormat="1" ht="14.4" customHeight="1">
      <c r="B184" s="169"/>
      <c r="C184" s="170"/>
      <c r="D184" s="170"/>
      <c r="E184" s="171" t="s">
        <v>5</v>
      </c>
      <c r="F184" s="246" t="s">
        <v>430</v>
      </c>
      <c r="G184" s="247"/>
      <c r="H184" s="247"/>
      <c r="I184" s="247"/>
      <c r="J184" s="170"/>
      <c r="K184" s="172">
        <v>343</v>
      </c>
      <c r="L184" s="170"/>
      <c r="M184" s="170"/>
      <c r="N184" s="170"/>
      <c r="O184" s="170"/>
      <c r="P184" s="170"/>
      <c r="Q184" s="170"/>
      <c r="R184" s="173"/>
      <c r="T184" s="174"/>
      <c r="U184" s="170"/>
      <c r="V184" s="170"/>
      <c r="W184" s="170"/>
      <c r="X184" s="170"/>
      <c r="Y184" s="170"/>
      <c r="Z184" s="170"/>
      <c r="AA184" s="175"/>
      <c r="AT184" s="176" t="s">
        <v>166</v>
      </c>
      <c r="AU184" s="176" t="s">
        <v>117</v>
      </c>
      <c r="AV184" s="10" t="s">
        <v>117</v>
      </c>
      <c r="AW184" s="10" t="s">
        <v>35</v>
      </c>
      <c r="AX184" s="10" t="s">
        <v>78</v>
      </c>
      <c r="AY184" s="176" t="s">
        <v>158</v>
      </c>
    </row>
    <row r="185" spans="2:65" s="11" customFormat="1" ht="14.4" customHeight="1">
      <c r="B185" s="177"/>
      <c r="C185" s="178"/>
      <c r="D185" s="178"/>
      <c r="E185" s="179" t="s">
        <v>5</v>
      </c>
      <c r="F185" s="248" t="s">
        <v>167</v>
      </c>
      <c r="G185" s="249"/>
      <c r="H185" s="249"/>
      <c r="I185" s="249"/>
      <c r="J185" s="178"/>
      <c r="K185" s="180">
        <v>343</v>
      </c>
      <c r="L185" s="178"/>
      <c r="M185" s="178"/>
      <c r="N185" s="178"/>
      <c r="O185" s="178"/>
      <c r="P185" s="178"/>
      <c r="Q185" s="178"/>
      <c r="R185" s="181"/>
      <c r="T185" s="182"/>
      <c r="U185" s="178"/>
      <c r="V185" s="178"/>
      <c r="W185" s="178"/>
      <c r="X185" s="178"/>
      <c r="Y185" s="178"/>
      <c r="Z185" s="178"/>
      <c r="AA185" s="183"/>
      <c r="AT185" s="184" t="s">
        <v>166</v>
      </c>
      <c r="AU185" s="184" t="s">
        <v>117</v>
      </c>
      <c r="AV185" s="11" t="s">
        <v>163</v>
      </c>
      <c r="AW185" s="11" t="s">
        <v>35</v>
      </c>
      <c r="AX185" s="11" t="s">
        <v>86</v>
      </c>
      <c r="AY185" s="184" t="s">
        <v>158</v>
      </c>
    </row>
    <row r="186" spans="2:65" s="1" customFormat="1" ht="22.8" customHeight="1">
      <c r="B186" s="133"/>
      <c r="C186" s="185" t="s">
        <v>251</v>
      </c>
      <c r="D186" s="185" t="s">
        <v>309</v>
      </c>
      <c r="E186" s="186" t="s">
        <v>440</v>
      </c>
      <c r="F186" s="250" t="s">
        <v>441</v>
      </c>
      <c r="G186" s="250"/>
      <c r="H186" s="250"/>
      <c r="I186" s="250"/>
      <c r="J186" s="187" t="s">
        <v>268</v>
      </c>
      <c r="K186" s="188">
        <v>355</v>
      </c>
      <c r="L186" s="251">
        <v>0</v>
      </c>
      <c r="M186" s="251"/>
      <c r="N186" s="252">
        <f>ROUND(L186*K186,2)</f>
        <v>0</v>
      </c>
      <c r="O186" s="253"/>
      <c r="P186" s="253"/>
      <c r="Q186" s="253"/>
      <c r="R186" s="136"/>
      <c r="T186" s="166" t="s">
        <v>5</v>
      </c>
      <c r="U186" s="45" t="s">
        <v>43</v>
      </c>
      <c r="V186" s="37"/>
      <c r="W186" s="167">
        <f>V186*K186</f>
        <v>0</v>
      </c>
      <c r="X186" s="167">
        <v>0.12</v>
      </c>
      <c r="Y186" s="167">
        <f>X186*K186</f>
        <v>42.6</v>
      </c>
      <c r="Z186" s="167">
        <v>0</v>
      </c>
      <c r="AA186" s="168">
        <f>Z186*K186</f>
        <v>0</v>
      </c>
      <c r="AR186" s="20" t="s">
        <v>194</v>
      </c>
      <c r="AT186" s="20" t="s">
        <v>309</v>
      </c>
      <c r="AU186" s="20" t="s">
        <v>117</v>
      </c>
      <c r="AY186" s="20" t="s">
        <v>158</v>
      </c>
      <c r="BE186" s="107">
        <f>IF(U186="základní",N186,0)</f>
        <v>0</v>
      </c>
      <c r="BF186" s="107">
        <f>IF(U186="snížená",N186,0)</f>
        <v>0</v>
      </c>
      <c r="BG186" s="107">
        <f>IF(U186="zákl. přenesená",N186,0)</f>
        <v>0</v>
      </c>
      <c r="BH186" s="107">
        <f>IF(U186="sníž. přenesená",N186,0)</f>
        <v>0</v>
      </c>
      <c r="BI186" s="107">
        <f>IF(U186="nulová",N186,0)</f>
        <v>0</v>
      </c>
      <c r="BJ186" s="20" t="s">
        <v>86</v>
      </c>
      <c r="BK186" s="107">
        <f>ROUND(L186*K186,2)</f>
        <v>0</v>
      </c>
      <c r="BL186" s="20" t="s">
        <v>163</v>
      </c>
      <c r="BM186" s="20" t="s">
        <v>442</v>
      </c>
    </row>
    <row r="187" spans="2:65" s="9" customFormat="1" ht="29.85" customHeight="1">
      <c r="B187" s="151"/>
      <c r="C187" s="152"/>
      <c r="D187" s="161" t="s">
        <v>133</v>
      </c>
      <c r="E187" s="161"/>
      <c r="F187" s="161"/>
      <c r="G187" s="161"/>
      <c r="H187" s="161"/>
      <c r="I187" s="161"/>
      <c r="J187" s="161"/>
      <c r="K187" s="161"/>
      <c r="L187" s="161"/>
      <c r="M187" s="161"/>
      <c r="N187" s="242">
        <f>BK187</f>
        <v>0</v>
      </c>
      <c r="O187" s="243"/>
      <c r="P187" s="243"/>
      <c r="Q187" s="243"/>
      <c r="R187" s="154"/>
      <c r="T187" s="155"/>
      <c r="U187" s="152"/>
      <c r="V187" s="152"/>
      <c r="W187" s="156">
        <f>SUM(W188:W191)</f>
        <v>0</v>
      </c>
      <c r="X187" s="152"/>
      <c r="Y187" s="156">
        <f>SUM(Y188:Y191)</f>
        <v>38.004780000000004</v>
      </c>
      <c r="Z187" s="152"/>
      <c r="AA187" s="157">
        <f>SUM(AA188:AA191)</f>
        <v>0</v>
      </c>
      <c r="AR187" s="158" t="s">
        <v>86</v>
      </c>
      <c r="AT187" s="159" t="s">
        <v>77</v>
      </c>
      <c r="AU187" s="159" t="s">
        <v>86</v>
      </c>
      <c r="AY187" s="158" t="s">
        <v>158</v>
      </c>
      <c r="BK187" s="160">
        <f>SUM(BK188:BK191)</f>
        <v>0</v>
      </c>
    </row>
    <row r="188" spans="2:65" s="1" customFormat="1" ht="34.200000000000003" customHeight="1">
      <c r="B188" s="133"/>
      <c r="C188" s="162" t="s">
        <v>10</v>
      </c>
      <c r="D188" s="162" t="s">
        <v>159</v>
      </c>
      <c r="E188" s="163" t="s">
        <v>443</v>
      </c>
      <c r="F188" s="254" t="s">
        <v>444</v>
      </c>
      <c r="G188" s="254"/>
      <c r="H188" s="254"/>
      <c r="I188" s="254"/>
      <c r="J188" s="164" t="s">
        <v>162</v>
      </c>
      <c r="K188" s="165">
        <v>267</v>
      </c>
      <c r="L188" s="255">
        <v>0</v>
      </c>
      <c r="M188" s="255"/>
      <c r="N188" s="253">
        <f>ROUND(L188*K188,2)</f>
        <v>0</v>
      </c>
      <c r="O188" s="253"/>
      <c r="P188" s="253"/>
      <c r="Q188" s="253"/>
      <c r="R188" s="136"/>
      <c r="T188" s="166" t="s">
        <v>5</v>
      </c>
      <c r="U188" s="45" t="s">
        <v>43</v>
      </c>
      <c r="V188" s="37"/>
      <c r="W188" s="167">
        <f>V188*K188</f>
        <v>0</v>
      </c>
      <c r="X188" s="167">
        <v>9.5990000000000006E-2</v>
      </c>
      <c r="Y188" s="167">
        <f>X188*K188</f>
        <v>25.629330000000003</v>
      </c>
      <c r="Z188" s="167">
        <v>0</v>
      </c>
      <c r="AA188" s="168">
        <f>Z188*K188</f>
        <v>0</v>
      </c>
      <c r="AR188" s="20" t="s">
        <v>163</v>
      </c>
      <c r="AT188" s="20" t="s">
        <v>159</v>
      </c>
      <c r="AU188" s="20" t="s">
        <v>117</v>
      </c>
      <c r="AY188" s="20" t="s">
        <v>158</v>
      </c>
      <c r="BE188" s="107">
        <f>IF(U188="základní",N188,0)</f>
        <v>0</v>
      </c>
      <c r="BF188" s="107">
        <f>IF(U188="snížená",N188,0)</f>
        <v>0</v>
      </c>
      <c r="BG188" s="107">
        <f>IF(U188="zákl. přenesená",N188,0)</f>
        <v>0</v>
      </c>
      <c r="BH188" s="107">
        <f>IF(U188="sníž. přenesená",N188,0)</f>
        <v>0</v>
      </c>
      <c r="BI188" s="107">
        <f>IF(U188="nulová",N188,0)</f>
        <v>0</v>
      </c>
      <c r="BJ188" s="20" t="s">
        <v>86</v>
      </c>
      <c r="BK188" s="107">
        <f>ROUND(L188*K188,2)</f>
        <v>0</v>
      </c>
      <c r="BL188" s="20" t="s">
        <v>163</v>
      </c>
      <c r="BM188" s="20" t="s">
        <v>445</v>
      </c>
    </row>
    <row r="189" spans="2:65" s="10" customFormat="1" ht="14.4" customHeight="1">
      <c r="B189" s="169"/>
      <c r="C189" s="170"/>
      <c r="D189" s="170"/>
      <c r="E189" s="171" t="s">
        <v>5</v>
      </c>
      <c r="F189" s="246" t="s">
        <v>446</v>
      </c>
      <c r="G189" s="247"/>
      <c r="H189" s="247"/>
      <c r="I189" s="247"/>
      <c r="J189" s="170"/>
      <c r="K189" s="172">
        <v>267</v>
      </c>
      <c r="L189" s="170"/>
      <c r="M189" s="170"/>
      <c r="N189" s="170"/>
      <c r="O189" s="170"/>
      <c r="P189" s="170"/>
      <c r="Q189" s="170"/>
      <c r="R189" s="173"/>
      <c r="T189" s="174"/>
      <c r="U189" s="170"/>
      <c r="V189" s="170"/>
      <c r="W189" s="170"/>
      <c r="X189" s="170"/>
      <c r="Y189" s="170"/>
      <c r="Z189" s="170"/>
      <c r="AA189" s="175"/>
      <c r="AT189" s="176" t="s">
        <v>166</v>
      </c>
      <c r="AU189" s="176" t="s">
        <v>117</v>
      </c>
      <c r="AV189" s="10" t="s">
        <v>117</v>
      </c>
      <c r="AW189" s="10" t="s">
        <v>35</v>
      </c>
      <c r="AX189" s="10" t="s">
        <v>78</v>
      </c>
      <c r="AY189" s="176" t="s">
        <v>158</v>
      </c>
    </row>
    <row r="190" spans="2:65" s="11" customFormat="1" ht="14.4" customHeight="1">
      <c r="B190" s="177"/>
      <c r="C190" s="178"/>
      <c r="D190" s="178"/>
      <c r="E190" s="179" t="s">
        <v>5</v>
      </c>
      <c r="F190" s="248" t="s">
        <v>167</v>
      </c>
      <c r="G190" s="249"/>
      <c r="H190" s="249"/>
      <c r="I190" s="249"/>
      <c r="J190" s="178"/>
      <c r="K190" s="180">
        <v>267</v>
      </c>
      <c r="L190" s="178"/>
      <c r="M190" s="178"/>
      <c r="N190" s="178"/>
      <c r="O190" s="178"/>
      <c r="P190" s="178"/>
      <c r="Q190" s="178"/>
      <c r="R190" s="181"/>
      <c r="T190" s="182"/>
      <c r="U190" s="178"/>
      <c r="V190" s="178"/>
      <c r="W190" s="178"/>
      <c r="X190" s="178"/>
      <c r="Y190" s="178"/>
      <c r="Z190" s="178"/>
      <c r="AA190" s="183"/>
      <c r="AT190" s="184" t="s">
        <v>166</v>
      </c>
      <c r="AU190" s="184" t="s">
        <v>117</v>
      </c>
      <c r="AV190" s="11" t="s">
        <v>163</v>
      </c>
      <c r="AW190" s="11" t="s">
        <v>35</v>
      </c>
      <c r="AX190" s="11" t="s">
        <v>86</v>
      </c>
      <c r="AY190" s="184" t="s">
        <v>158</v>
      </c>
    </row>
    <row r="191" spans="2:65" s="1" customFormat="1" ht="22.8" customHeight="1">
      <c r="B191" s="133"/>
      <c r="C191" s="185" t="s">
        <v>260</v>
      </c>
      <c r="D191" s="185" t="s">
        <v>309</v>
      </c>
      <c r="E191" s="186" t="s">
        <v>447</v>
      </c>
      <c r="F191" s="250" t="s">
        <v>448</v>
      </c>
      <c r="G191" s="250"/>
      <c r="H191" s="250"/>
      <c r="I191" s="250"/>
      <c r="J191" s="187" t="s">
        <v>305</v>
      </c>
      <c r="K191" s="188">
        <v>275.01</v>
      </c>
      <c r="L191" s="251">
        <v>0</v>
      </c>
      <c r="M191" s="251"/>
      <c r="N191" s="252">
        <f>ROUND(L191*K191,2)</f>
        <v>0</v>
      </c>
      <c r="O191" s="253"/>
      <c r="P191" s="253"/>
      <c r="Q191" s="253"/>
      <c r="R191" s="136"/>
      <c r="T191" s="166" t="s">
        <v>5</v>
      </c>
      <c r="U191" s="45" t="s">
        <v>43</v>
      </c>
      <c r="V191" s="37"/>
      <c r="W191" s="167">
        <f>V191*K191</f>
        <v>0</v>
      </c>
      <c r="X191" s="167">
        <v>4.4999999999999998E-2</v>
      </c>
      <c r="Y191" s="167">
        <f>X191*K191</f>
        <v>12.375449999999999</v>
      </c>
      <c r="Z191" s="167">
        <v>0</v>
      </c>
      <c r="AA191" s="168">
        <f>Z191*K191</f>
        <v>0</v>
      </c>
      <c r="AR191" s="20" t="s">
        <v>194</v>
      </c>
      <c r="AT191" s="20" t="s">
        <v>309</v>
      </c>
      <c r="AU191" s="20" t="s">
        <v>117</v>
      </c>
      <c r="AY191" s="20" t="s">
        <v>158</v>
      </c>
      <c r="BE191" s="107">
        <f>IF(U191="základní",N191,0)</f>
        <v>0</v>
      </c>
      <c r="BF191" s="107">
        <f>IF(U191="snížená",N191,0)</f>
        <v>0</v>
      </c>
      <c r="BG191" s="107">
        <f>IF(U191="zákl. přenesená",N191,0)</f>
        <v>0</v>
      </c>
      <c r="BH191" s="107">
        <f>IF(U191="sníž. přenesená",N191,0)</f>
        <v>0</v>
      </c>
      <c r="BI191" s="107">
        <f>IF(U191="nulová",N191,0)</f>
        <v>0</v>
      </c>
      <c r="BJ191" s="20" t="s">
        <v>86</v>
      </c>
      <c r="BK191" s="107">
        <f>ROUND(L191*K191,2)</f>
        <v>0</v>
      </c>
      <c r="BL191" s="20" t="s">
        <v>163</v>
      </c>
      <c r="BM191" s="20" t="s">
        <v>449</v>
      </c>
    </row>
    <row r="192" spans="2:65" s="9" customFormat="1" ht="29.85" customHeight="1">
      <c r="B192" s="151"/>
      <c r="C192" s="152"/>
      <c r="D192" s="161" t="s">
        <v>134</v>
      </c>
      <c r="E192" s="161"/>
      <c r="F192" s="161"/>
      <c r="G192" s="161"/>
      <c r="H192" s="161"/>
      <c r="I192" s="161"/>
      <c r="J192" s="161"/>
      <c r="K192" s="161"/>
      <c r="L192" s="161"/>
      <c r="M192" s="161"/>
      <c r="N192" s="242">
        <f>BK192</f>
        <v>0</v>
      </c>
      <c r="O192" s="243"/>
      <c r="P192" s="243"/>
      <c r="Q192" s="243"/>
      <c r="R192" s="154"/>
      <c r="T192" s="155"/>
      <c r="U192" s="152"/>
      <c r="V192" s="152"/>
      <c r="W192" s="156">
        <f>W193</f>
        <v>0</v>
      </c>
      <c r="X192" s="152"/>
      <c r="Y192" s="156">
        <f>Y193</f>
        <v>0</v>
      </c>
      <c r="Z192" s="152"/>
      <c r="AA192" s="157">
        <f>AA193</f>
        <v>0</v>
      </c>
      <c r="AR192" s="158" t="s">
        <v>86</v>
      </c>
      <c r="AT192" s="159" t="s">
        <v>77</v>
      </c>
      <c r="AU192" s="159" t="s">
        <v>86</v>
      </c>
      <c r="AY192" s="158" t="s">
        <v>158</v>
      </c>
      <c r="BK192" s="160">
        <f>BK193</f>
        <v>0</v>
      </c>
    </row>
    <row r="193" spans="2:65" s="1" customFormat="1" ht="22.8" customHeight="1">
      <c r="B193" s="133"/>
      <c r="C193" s="162" t="s">
        <v>265</v>
      </c>
      <c r="D193" s="162" t="s">
        <v>159</v>
      </c>
      <c r="E193" s="163" t="s">
        <v>450</v>
      </c>
      <c r="F193" s="254" t="s">
        <v>451</v>
      </c>
      <c r="G193" s="254"/>
      <c r="H193" s="254"/>
      <c r="I193" s="254"/>
      <c r="J193" s="164" t="s">
        <v>402</v>
      </c>
      <c r="K193" s="165">
        <v>109.503</v>
      </c>
      <c r="L193" s="255">
        <v>0</v>
      </c>
      <c r="M193" s="255"/>
      <c r="N193" s="253">
        <f>ROUND(L193*K193,2)</f>
        <v>0</v>
      </c>
      <c r="O193" s="253"/>
      <c r="P193" s="253"/>
      <c r="Q193" s="253"/>
      <c r="R193" s="136"/>
      <c r="T193" s="166" t="s">
        <v>5</v>
      </c>
      <c r="U193" s="45" t="s">
        <v>43</v>
      </c>
      <c r="V193" s="37"/>
      <c r="W193" s="167">
        <f>V193*K193</f>
        <v>0</v>
      </c>
      <c r="X193" s="167">
        <v>0</v>
      </c>
      <c r="Y193" s="167">
        <f>X193*K193</f>
        <v>0</v>
      </c>
      <c r="Z193" s="167">
        <v>0</v>
      </c>
      <c r="AA193" s="168">
        <f>Z193*K193</f>
        <v>0</v>
      </c>
      <c r="AR193" s="20" t="s">
        <v>163</v>
      </c>
      <c r="AT193" s="20" t="s">
        <v>159</v>
      </c>
      <c r="AU193" s="20" t="s">
        <v>117</v>
      </c>
      <c r="AY193" s="20" t="s">
        <v>158</v>
      </c>
      <c r="BE193" s="107">
        <f>IF(U193="základní",N193,0)</f>
        <v>0</v>
      </c>
      <c r="BF193" s="107">
        <f>IF(U193="snížená",N193,0)</f>
        <v>0</v>
      </c>
      <c r="BG193" s="107">
        <f>IF(U193="zákl. přenesená",N193,0)</f>
        <v>0</v>
      </c>
      <c r="BH193" s="107">
        <f>IF(U193="sníž. přenesená",N193,0)</f>
        <v>0</v>
      </c>
      <c r="BI193" s="107">
        <f>IF(U193="nulová",N193,0)</f>
        <v>0</v>
      </c>
      <c r="BJ193" s="20" t="s">
        <v>86</v>
      </c>
      <c r="BK193" s="107">
        <f>ROUND(L193*K193,2)</f>
        <v>0</v>
      </c>
      <c r="BL193" s="20" t="s">
        <v>163</v>
      </c>
      <c r="BM193" s="20" t="s">
        <v>452</v>
      </c>
    </row>
    <row r="194" spans="2:65" s="1" customFormat="1" ht="49.95" customHeight="1">
      <c r="B194" s="36"/>
      <c r="C194" s="37"/>
      <c r="D194" s="153" t="s">
        <v>404</v>
      </c>
      <c r="E194" s="37"/>
      <c r="F194" s="37"/>
      <c r="G194" s="37"/>
      <c r="H194" s="37"/>
      <c r="I194" s="37"/>
      <c r="J194" s="37"/>
      <c r="K194" s="37"/>
      <c r="L194" s="37"/>
      <c r="M194" s="37"/>
      <c r="N194" s="244">
        <f>BK194</f>
        <v>0</v>
      </c>
      <c r="O194" s="245"/>
      <c r="P194" s="245"/>
      <c r="Q194" s="245"/>
      <c r="R194" s="38"/>
      <c r="T194" s="189"/>
      <c r="U194" s="57"/>
      <c r="V194" s="57"/>
      <c r="W194" s="57"/>
      <c r="X194" s="57"/>
      <c r="Y194" s="57"/>
      <c r="Z194" s="57"/>
      <c r="AA194" s="59"/>
      <c r="AT194" s="20" t="s">
        <v>77</v>
      </c>
      <c r="AU194" s="20" t="s">
        <v>78</v>
      </c>
      <c r="AY194" s="20" t="s">
        <v>405</v>
      </c>
      <c r="BK194" s="107">
        <v>0</v>
      </c>
    </row>
    <row r="195" spans="2:65" s="1" customFormat="1" ht="6.9" customHeight="1">
      <c r="B195" s="60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2"/>
    </row>
  </sheetData>
  <mergeCells count="188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L127:M127"/>
    <mergeCell ref="N127:Q127"/>
    <mergeCell ref="F128:I128"/>
    <mergeCell ref="F129:I129"/>
    <mergeCell ref="F130:I130"/>
    <mergeCell ref="L130:M130"/>
    <mergeCell ref="N130:Q130"/>
    <mergeCell ref="F131:I131"/>
    <mergeCell ref="F132:I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43:I143"/>
    <mergeCell ref="F144:I144"/>
    <mergeCell ref="F145:I145"/>
    <mergeCell ref="L145:M145"/>
    <mergeCell ref="N145:Q145"/>
    <mergeCell ref="F146:I146"/>
    <mergeCell ref="F147:I147"/>
    <mergeCell ref="F148:I148"/>
    <mergeCell ref="L148:M148"/>
    <mergeCell ref="N148:Q148"/>
    <mergeCell ref="F149:I149"/>
    <mergeCell ref="F150:I150"/>
    <mergeCell ref="F151:I151"/>
    <mergeCell ref="L151:M151"/>
    <mergeCell ref="N151:Q151"/>
    <mergeCell ref="F152:I152"/>
    <mergeCell ref="F153:I153"/>
    <mergeCell ref="F154:I154"/>
    <mergeCell ref="F155:I155"/>
    <mergeCell ref="F156:I156"/>
    <mergeCell ref="L156:M156"/>
    <mergeCell ref="N156:Q156"/>
    <mergeCell ref="F157:I157"/>
    <mergeCell ref="F158:I158"/>
    <mergeCell ref="F159:I159"/>
    <mergeCell ref="L159:M159"/>
    <mergeCell ref="N159:Q159"/>
    <mergeCell ref="F160:I160"/>
    <mergeCell ref="F161:I161"/>
    <mergeCell ref="F162:I162"/>
    <mergeCell ref="L162:M162"/>
    <mergeCell ref="N162:Q162"/>
    <mergeCell ref="F163:I163"/>
    <mergeCell ref="F164:I164"/>
    <mergeCell ref="F165:I165"/>
    <mergeCell ref="L165:M165"/>
    <mergeCell ref="N165:Q165"/>
    <mergeCell ref="F166:I166"/>
    <mergeCell ref="F167:I167"/>
    <mergeCell ref="F169:I169"/>
    <mergeCell ref="L169:M169"/>
    <mergeCell ref="N169:Q169"/>
    <mergeCell ref="F170:I170"/>
    <mergeCell ref="F171:I171"/>
    <mergeCell ref="F172:I172"/>
    <mergeCell ref="F174:I174"/>
    <mergeCell ref="L174:M174"/>
    <mergeCell ref="N174:Q174"/>
    <mergeCell ref="F175:I175"/>
    <mergeCell ref="F176:I176"/>
    <mergeCell ref="F177:I177"/>
    <mergeCell ref="L177:M177"/>
    <mergeCell ref="N177:Q177"/>
    <mergeCell ref="N188:Q188"/>
    <mergeCell ref="F189:I189"/>
    <mergeCell ref="F178:I178"/>
    <mergeCell ref="F179:I179"/>
    <mergeCell ref="F180:I180"/>
    <mergeCell ref="L180:M180"/>
    <mergeCell ref="N180:Q180"/>
    <mergeCell ref="F181:I181"/>
    <mergeCell ref="F182:I182"/>
    <mergeCell ref="F183:I183"/>
    <mergeCell ref="L183:M183"/>
    <mergeCell ref="N183:Q183"/>
    <mergeCell ref="N194:Q194"/>
    <mergeCell ref="H1:K1"/>
    <mergeCell ref="S2:AC2"/>
    <mergeCell ref="F190:I190"/>
    <mergeCell ref="F191:I191"/>
    <mergeCell ref="L191:M191"/>
    <mergeCell ref="N191:Q191"/>
    <mergeCell ref="F193:I193"/>
    <mergeCell ref="L193:M193"/>
    <mergeCell ref="N193:Q193"/>
    <mergeCell ref="N121:Q121"/>
    <mergeCell ref="N122:Q122"/>
    <mergeCell ref="N123:Q123"/>
    <mergeCell ref="N168:Q168"/>
    <mergeCell ref="N173:Q173"/>
    <mergeCell ref="N187:Q187"/>
    <mergeCell ref="N192:Q192"/>
    <mergeCell ref="F184:I184"/>
    <mergeCell ref="F185:I185"/>
    <mergeCell ref="F186:I186"/>
    <mergeCell ref="L186:M186"/>
    <mergeCell ref="N186:Q186"/>
    <mergeCell ref="F188:I188"/>
    <mergeCell ref="L188:M188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2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7" width="9.5703125" customWidth="1"/>
    <col min="8" max="8" width="10.7109375" customWidth="1"/>
    <col min="9" max="9" width="6" customWidth="1"/>
    <col min="10" max="10" width="4.42578125" customWidth="1"/>
    <col min="11" max="11" width="9.85546875" customWidth="1"/>
    <col min="12" max="12" width="10.28515625" customWidth="1"/>
    <col min="13" max="14" width="5.140625" customWidth="1"/>
    <col min="15" max="15" width="1.7109375" customWidth="1"/>
    <col min="16" max="16" width="10.7109375" customWidth="1"/>
    <col min="17" max="17" width="3.5703125" customWidth="1"/>
    <col min="18" max="18" width="1.42578125" customWidth="1"/>
    <col min="19" max="19" width="7" customWidth="1"/>
    <col min="20" max="20" width="25.42578125" hidden="1" customWidth="1"/>
    <col min="21" max="21" width="14" hidden="1" customWidth="1"/>
    <col min="22" max="22" width="10.5703125" hidden="1" customWidth="1"/>
    <col min="23" max="23" width="14" hidden="1" customWidth="1"/>
    <col min="24" max="24" width="10.42578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customWidth="1"/>
    <col min="30" max="30" width="12.85546875" customWidth="1"/>
    <col min="31" max="31" width="14" customWidth="1"/>
    <col min="44" max="65" width="9.1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112</v>
      </c>
      <c r="G1" s="15"/>
      <c r="H1" s="235" t="s">
        <v>113</v>
      </c>
      <c r="I1" s="235"/>
      <c r="J1" s="235"/>
      <c r="K1" s="235"/>
      <c r="L1" s="15" t="s">
        <v>114</v>
      </c>
      <c r="M1" s="13"/>
      <c r="N1" s="13"/>
      <c r="O1" s="14" t="s">
        <v>115</v>
      </c>
      <c r="P1" s="13"/>
      <c r="Q1" s="13"/>
      <c r="R1" s="13"/>
      <c r="S1" s="15" t="s">
        <v>116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" customHeight="1">
      <c r="C2" s="222" t="s">
        <v>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S2" s="191" t="s">
        <v>8</v>
      </c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20" t="s">
        <v>93</v>
      </c>
    </row>
    <row r="3" spans="1:66" ht="6.9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117</v>
      </c>
    </row>
    <row r="4" spans="1:66" ht="36.9" customHeight="1">
      <c r="B4" s="24"/>
      <c r="C4" s="206" t="s">
        <v>118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5"/>
      <c r="T4" s="19" t="s">
        <v>13</v>
      </c>
      <c r="AT4" s="20" t="s">
        <v>6</v>
      </c>
    </row>
    <row r="5" spans="1:66" ht="6.9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19</v>
      </c>
      <c r="E6" s="27"/>
      <c r="F6" s="259" t="str">
        <f>'Rekapitulace stavby'!K6</f>
        <v>Ochranná opatření Mariánské Radčice - SO 08.4 TENISOVÉ HŘIŠTĚ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7"/>
      <c r="R6" s="25"/>
    </row>
    <row r="7" spans="1:66" s="1" customFormat="1" ht="32.85" customHeight="1">
      <c r="B7" s="36"/>
      <c r="C7" s="37"/>
      <c r="D7" s="30" t="s">
        <v>119</v>
      </c>
      <c r="E7" s="37"/>
      <c r="F7" s="228" t="s">
        <v>453</v>
      </c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7"/>
      <c r="R7" s="38"/>
    </row>
    <row r="8" spans="1:66" s="1" customFormat="1" ht="14.4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6" t="str">
        <f>'Rekapitulace stavby'!AN8</f>
        <v>17. 12. 2017</v>
      </c>
      <c r="P9" s="261"/>
      <c r="Q9" s="37"/>
      <c r="R9" s="38"/>
    </row>
    <row r="10" spans="1:66" s="1" customFormat="1" ht="10.8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6" t="s">
        <v>5</v>
      </c>
      <c r="P11" s="226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6" t="s">
        <v>5</v>
      </c>
      <c r="P12" s="226"/>
      <c r="Q12" s="37"/>
      <c r="R12" s="38"/>
    </row>
    <row r="13" spans="1:66" s="1" customFormat="1" ht="6.9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7" t="s">
        <v>5</v>
      </c>
      <c r="P14" s="226"/>
      <c r="Q14" s="37"/>
      <c r="R14" s="38"/>
    </row>
    <row r="15" spans="1:66" s="1" customFormat="1" ht="18" customHeight="1">
      <c r="B15" s="36"/>
      <c r="C15" s="37"/>
      <c r="D15" s="37"/>
      <c r="E15" s="277" t="s">
        <v>121</v>
      </c>
      <c r="F15" s="278"/>
      <c r="G15" s="278"/>
      <c r="H15" s="278"/>
      <c r="I15" s="278"/>
      <c r="J15" s="278"/>
      <c r="K15" s="278"/>
      <c r="L15" s="278"/>
      <c r="M15" s="31" t="s">
        <v>30</v>
      </c>
      <c r="N15" s="37"/>
      <c r="O15" s="277" t="s">
        <v>5</v>
      </c>
      <c r="P15" s="226"/>
      <c r="Q15" s="37"/>
      <c r="R15" s="38"/>
    </row>
    <row r="16" spans="1:66" s="1" customFormat="1" ht="6.9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6" t="s">
        <v>5</v>
      </c>
      <c r="P17" s="226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6" t="s">
        <v>5</v>
      </c>
      <c r="P18" s="226"/>
      <c r="Q18" s="37"/>
      <c r="R18" s="38"/>
    </row>
    <row r="19" spans="2:18" s="1" customFormat="1" ht="6.9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6" t="s">
        <v>5</v>
      </c>
      <c r="P20" s="226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6" t="s">
        <v>5</v>
      </c>
      <c r="P21" s="226"/>
      <c r="Q21" s="37"/>
      <c r="R21" s="38"/>
    </row>
    <row r="22" spans="2:18" s="1" customFormat="1" ht="6.9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" customHeight="1">
      <c r="B24" s="36"/>
      <c r="C24" s="37"/>
      <c r="D24" s="37"/>
      <c r="E24" s="231" t="s">
        <v>5</v>
      </c>
      <c r="F24" s="231"/>
      <c r="G24" s="231"/>
      <c r="H24" s="231"/>
      <c r="I24" s="231"/>
      <c r="J24" s="231"/>
      <c r="K24" s="231"/>
      <c r="L24" s="231"/>
      <c r="M24" s="37"/>
      <c r="N24" s="37"/>
      <c r="O24" s="37"/>
      <c r="P24" s="37"/>
      <c r="Q24" s="37"/>
      <c r="R24" s="38"/>
    </row>
    <row r="25" spans="2:18" s="1" customFormat="1" ht="6.9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" customHeight="1">
      <c r="B27" s="36"/>
      <c r="C27" s="37"/>
      <c r="D27" s="117" t="s">
        <v>122</v>
      </c>
      <c r="E27" s="37"/>
      <c r="F27" s="37"/>
      <c r="G27" s="37"/>
      <c r="H27" s="37"/>
      <c r="I27" s="37"/>
      <c r="J27" s="37"/>
      <c r="K27" s="37"/>
      <c r="L27" s="37"/>
      <c r="M27" s="232">
        <f>N88</f>
        <v>0</v>
      </c>
      <c r="N27" s="232"/>
      <c r="O27" s="232"/>
      <c r="P27" s="232"/>
      <c r="Q27" s="37"/>
      <c r="R27" s="38"/>
    </row>
    <row r="28" spans="2:18" s="1" customFormat="1" ht="14.4" customHeight="1">
      <c r="B28" s="36"/>
      <c r="C28" s="37"/>
      <c r="D28" s="35" t="s">
        <v>106</v>
      </c>
      <c r="E28" s="37"/>
      <c r="F28" s="37"/>
      <c r="G28" s="37"/>
      <c r="H28" s="37"/>
      <c r="I28" s="37"/>
      <c r="J28" s="37"/>
      <c r="K28" s="37"/>
      <c r="L28" s="37"/>
      <c r="M28" s="232">
        <f>N96</f>
        <v>0</v>
      </c>
      <c r="N28" s="232"/>
      <c r="O28" s="232"/>
      <c r="P28" s="232"/>
      <c r="Q28" s="37"/>
      <c r="R28" s="38"/>
    </row>
    <row r="29" spans="2:18" s="1" customFormat="1" ht="6.9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5">
        <f>ROUND(M27+M28,2)</f>
        <v>0</v>
      </c>
      <c r="N30" s="258"/>
      <c r="O30" s="258"/>
      <c r="P30" s="258"/>
      <c r="Q30" s="37"/>
      <c r="R30" s="38"/>
    </row>
    <row r="31" spans="2:18" s="1" customFormat="1" ht="6.9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72">
        <f>(SUM(BE96:BE103)+SUM(BE121:BE210))</f>
        <v>0</v>
      </c>
      <c r="I32" s="258"/>
      <c r="J32" s="258"/>
      <c r="K32" s="37"/>
      <c r="L32" s="37"/>
      <c r="M32" s="272">
        <f>ROUND((SUM(BE96:BE103)+SUM(BE121:BE210)), 2)*F32</f>
        <v>0</v>
      </c>
      <c r="N32" s="258"/>
      <c r="O32" s="258"/>
      <c r="P32" s="258"/>
      <c r="Q32" s="37"/>
      <c r="R32" s="38"/>
    </row>
    <row r="33" spans="2:18" s="1" customFormat="1" ht="14.4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72">
        <f>(SUM(BF96:BF103)+SUM(BF121:BF210))</f>
        <v>0</v>
      </c>
      <c r="I33" s="258"/>
      <c r="J33" s="258"/>
      <c r="K33" s="37"/>
      <c r="L33" s="37"/>
      <c r="M33" s="272">
        <f>ROUND((SUM(BF96:BF103)+SUM(BF121:BF210)), 2)*F33</f>
        <v>0</v>
      </c>
      <c r="N33" s="258"/>
      <c r="O33" s="258"/>
      <c r="P33" s="258"/>
      <c r="Q33" s="37"/>
      <c r="R33" s="38"/>
    </row>
    <row r="34" spans="2:18" s="1" customFormat="1" ht="14.4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72">
        <f>(SUM(BG96:BG103)+SUM(BG121:BG210))</f>
        <v>0</v>
      </c>
      <c r="I34" s="258"/>
      <c r="J34" s="258"/>
      <c r="K34" s="37"/>
      <c r="L34" s="37"/>
      <c r="M34" s="272">
        <v>0</v>
      </c>
      <c r="N34" s="258"/>
      <c r="O34" s="258"/>
      <c r="P34" s="258"/>
      <c r="Q34" s="37"/>
      <c r="R34" s="38"/>
    </row>
    <row r="35" spans="2:18" s="1" customFormat="1" ht="14.4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72">
        <f>(SUM(BH96:BH103)+SUM(BH121:BH210))</f>
        <v>0</v>
      </c>
      <c r="I35" s="258"/>
      <c r="J35" s="258"/>
      <c r="K35" s="37"/>
      <c r="L35" s="37"/>
      <c r="M35" s="272">
        <v>0</v>
      </c>
      <c r="N35" s="258"/>
      <c r="O35" s="258"/>
      <c r="P35" s="258"/>
      <c r="Q35" s="37"/>
      <c r="R35" s="38"/>
    </row>
    <row r="36" spans="2:18" s="1" customFormat="1" ht="14.4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72">
        <f>(SUM(BI96:BI103)+SUM(BI121:BI210))</f>
        <v>0</v>
      </c>
      <c r="I36" s="258"/>
      <c r="J36" s="258"/>
      <c r="K36" s="37"/>
      <c r="L36" s="37"/>
      <c r="M36" s="272">
        <v>0</v>
      </c>
      <c r="N36" s="258"/>
      <c r="O36" s="258"/>
      <c r="P36" s="258"/>
      <c r="Q36" s="37"/>
      <c r="R36" s="38"/>
    </row>
    <row r="37" spans="2:18" s="1" customFormat="1" ht="6.9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73">
        <f>SUM(M30:M36)</f>
        <v>0</v>
      </c>
      <c r="M38" s="273"/>
      <c r="N38" s="273"/>
      <c r="O38" s="273"/>
      <c r="P38" s="274"/>
      <c r="Q38" s="115"/>
      <c r="R38" s="38"/>
    </row>
    <row r="39" spans="2:18" s="1" customFormat="1" ht="14.4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 ht="14.4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 ht="14.4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 ht="14.4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18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18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18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18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18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18" s="1" customFormat="1" ht="14.4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" customHeight="1">
      <c r="B76" s="36"/>
      <c r="C76" s="206" t="s">
        <v>123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38"/>
    </row>
    <row r="77" spans="2:18" s="1" customFormat="1" ht="6.9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9" t="str">
        <f>F6</f>
        <v>Ochranná opatření Mariánské Radčice - SO 08.4 TENISOVÉ HŘIŠTĚ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s="1" customFormat="1" ht="36.9" customHeight="1">
      <c r="B79" s="36"/>
      <c r="C79" s="70" t="s">
        <v>119</v>
      </c>
      <c r="D79" s="37"/>
      <c r="E79" s="37"/>
      <c r="F79" s="208" t="str">
        <f>F7</f>
        <v>SO 08.4.2 - Odvodnění, drenáže</v>
      </c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37"/>
      <c r="R79" s="38"/>
    </row>
    <row r="80" spans="2:18" s="1" customFormat="1" ht="6.9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1" t="s">
        <v>23</v>
      </c>
      <c r="D81" s="37"/>
      <c r="E81" s="37"/>
      <c r="F81" s="29" t="str">
        <f>F9</f>
        <v>Mariánské Radčice</v>
      </c>
      <c r="G81" s="37"/>
      <c r="H81" s="37"/>
      <c r="I81" s="37"/>
      <c r="J81" s="37"/>
      <c r="K81" s="31" t="s">
        <v>25</v>
      </c>
      <c r="L81" s="37"/>
      <c r="M81" s="261" t="str">
        <f>IF(O9="","",O9)</f>
        <v>17. 12. 2017</v>
      </c>
      <c r="N81" s="261"/>
      <c r="O81" s="261"/>
      <c r="P81" s="261"/>
      <c r="Q81" s="37"/>
      <c r="R81" s="38"/>
    </row>
    <row r="82" spans="2:47" s="1" customFormat="1" ht="6.9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3.2">
      <c r="B83" s="36"/>
      <c r="C83" s="31" t="s">
        <v>27</v>
      </c>
      <c r="D83" s="37"/>
      <c r="E83" s="37"/>
      <c r="F83" s="29" t="str">
        <f>E12</f>
        <v>SD a.s. Doly Bílina</v>
      </c>
      <c r="G83" s="37"/>
      <c r="H83" s="37"/>
      <c r="I83" s="37"/>
      <c r="J83" s="37"/>
      <c r="K83" s="31" t="s">
        <v>33</v>
      </c>
      <c r="L83" s="37"/>
      <c r="M83" s="226" t="str">
        <f>E18</f>
        <v>Ing. arch. Fr. Abraham</v>
      </c>
      <c r="N83" s="226"/>
      <c r="O83" s="226"/>
      <c r="P83" s="226"/>
      <c r="Q83" s="226"/>
      <c r="R83" s="38"/>
    </row>
    <row r="84" spans="2:47" s="1" customFormat="1" ht="14.4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6" t="str">
        <f>E21</f>
        <v>Pavel Šouta</v>
      </c>
      <c r="N84" s="226"/>
      <c r="O84" s="226"/>
      <c r="P84" s="226"/>
      <c r="Q84" s="226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70" t="s">
        <v>124</v>
      </c>
      <c r="D86" s="271"/>
      <c r="E86" s="271"/>
      <c r="F86" s="271"/>
      <c r="G86" s="271"/>
      <c r="H86" s="115"/>
      <c r="I86" s="115"/>
      <c r="J86" s="115"/>
      <c r="K86" s="115"/>
      <c r="L86" s="115"/>
      <c r="M86" s="115"/>
      <c r="N86" s="270" t="s">
        <v>125</v>
      </c>
      <c r="O86" s="271"/>
      <c r="P86" s="271"/>
      <c r="Q86" s="271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126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198">
        <f>N121</f>
        <v>0</v>
      </c>
      <c r="O88" s="268"/>
      <c r="P88" s="268"/>
      <c r="Q88" s="268"/>
      <c r="R88" s="38"/>
      <c r="AU88" s="20" t="s">
        <v>127</v>
      </c>
    </row>
    <row r="89" spans="2:47" s="6" customFormat="1" ht="24.9" customHeight="1">
      <c r="B89" s="124"/>
      <c r="C89" s="125"/>
      <c r="D89" s="126" t="s">
        <v>128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39">
        <f>N122</f>
        <v>0</v>
      </c>
      <c r="O89" s="266"/>
      <c r="P89" s="266"/>
      <c r="Q89" s="266"/>
      <c r="R89" s="127"/>
    </row>
    <row r="90" spans="2:47" s="7" customFormat="1" ht="19.95" customHeight="1">
      <c r="B90" s="128"/>
      <c r="C90" s="129"/>
      <c r="D90" s="103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6">
        <f>N123</f>
        <v>0</v>
      </c>
      <c r="O90" s="267"/>
      <c r="P90" s="267"/>
      <c r="Q90" s="267"/>
      <c r="R90" s="130"/>
    </row>
    <row r="91" spans="2:47" s="7" customFormat="1" ht="19.95" customHeight="1">
      <c r="B91" s="128"/>
      <c r="C91" s="129"/>
      <c r="D91" s="103" t="s">
        <v>130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6">
        <f>N182</f>
        <v>0</v>
      </c>
      <c r="O91" s="267"/>
      <c r="P91" s="267"/>
      <c r="Q91" s="267"/>
      <c r="R91" s="130"/>
    </row>
    <row r="92" spans="2:47" s="7" customFormat="1" ht="19.95" customHeight="1">
      <c r="B92" s="128"/>
      <c r="C92" s="129"/>
      <c r="D92" s="103" t="s">
        <v>454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96">
        <f>N196</f>
        <v>0</v>
      </c>
      <c r="O92" s="267"/>
      <c r="P92" s="267"/>
      <c r="Q92" s="267"/>
      <c r="R92" s="130"/>
    </row>
    <row r="93" spans="2:47" s="7" customFormat="1" ht="19.95" customHeight="1">
      <c r="B93" s="128"/>
      <c r="C93" s="129"/>
      <c r="D93" s="103" t="s">
        <v>455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96">
        <f>N203</f>
        <v>0</v>
      </c>
      <c r="O93" s="267"/>
      <c r="P93" s="267"/>
      <c r="Q93" s="267"/>
      <c r="R93" s="130"/>
    </row>
    <row r="94" spans="2:47" s="7" customFormat="1" ht="19.95" customHeight="1">
      <c r="B94" s="128"/>
      <c r="C94" s="129"/>
      <c r="D94" s="103" t="s">
        <v>134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96">
        <f>N209</f>
        <v>0</v>
      </c>
      <c r="O94" s="267"/>
      <c r="P94" s="267"/>
      <c r="Q94" s="267"/>
      <c r="R94" s="130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3" t="s">
        <v>135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8">
        <f>ROUND(N97+N98+N99+N100+N101+N102,2)</f>
        <v>0</v>
      </c>
      <c r="O96" s="269"/>
      <c r="P96" s="269"/>
      <c r="Q96" s="269"/>
      <c r="R96" s="38"/>
      <c r="T96" s="131"/>
      <c r="U96" s="132" t="s">
        <v>42</v>
      </c>
    </row>
    <row r="97" spans="2:65" s="1" customFormat="1" ht="18" customHeight="1">
      <c r="B97" s="133"/>
      <c r="C97" s="134"/>
      <c r="D97" s="193" t="s">
        <v>136</v>
      </c>
      <c r="E97" s="264"/>
      <c r="F97" s="264"/>
      <c r="G97" s="264"/>
      <c r="H97" s="264"/>
      <c r="I97" s="134"/>
      <c r="J97" s="134"/>
      <c r="K97" s="134"/>
      <c r="L97" s="134"/>
      <c r="M97" s="134"/>
      <c r="N97" s="195">
        <f>ROUND(N88*T97,2)</f>
        <v>0</v>
      </c>
      <c r="O97" s="265"/>
      <c r="P97" s="265"/>
      <c r="Q97" s="265"/>
      <c r="R97" s="136"/>
      <c r="S97" s="137"/>
      <c r="T97" s="138"/>
      <c r="U97" s="139" t="s">
        <v>43</v>
      </c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40" t="s">
        <v>137</v>
      </c>
      <c r="AZ97" s="137"/>
      <c r="BA97" s="137"/>
      <c r="BB97" s="137"/>
      <c r="BC97" s="137"/>
      <c r="BD97" s="137"/>
      <c r="BE97" s="141">
        <f t="shared" ref="BE97:BE102" si="0">IF(U97="základní",N97,0)</f>
        <v>0</v>
      </c>
      <c r="BF97" s="141">
        <f t="shared" ref="BF97:BF102" si="1">IF(U97="snížená",N97,0)</f>
        <v>0</v>
      </c>
      <c r="BG97" s="141">
        <f t="shared" ref="BG97:BG102" si="2">IF(U97="zákl. přenesená",N97,0)</f>
        <v>0</v>
      </c>
      <c r="BH97" s="141">
        <f t="shared" ref="BH97:BH102" si="3">IF(U97="sníž. přenesená",N97,0)</f>
        <v>0</v>
      </c>
      <c r="BI97" s="141">
        <f t="shared" ref="BI97:BI102" si="4">IF(U97="nulová",N97,0)</f>
        <v>0</v>
      </c>
      <c r="BJ97" s="140" t="s">
        <v>86</v>
      </c>
      <c r="BK97" s="137"/>
      <c r="BL97" s="137"/>
      <c r="BM97" s="137"/>
    </row>
    <row r="98" spans="2:65" s="1" customFormat="1" ht="18" customHeight="1">
      <c r="B98" s="133"/>
      <c r="C98" s="134"/>
      <c r="D98" s="193" t="s">
        <v>138</v>
      </c>
      <c r="E98" s="264"/>
      <c r="F98" s="264"/>
      <c r="G98" s="264"/>
      <c r="H98" s="264"/>
      <c r="I98" s="134"/>
      <c r="J98" s="134"/>
      <c r="K98" s="134"/>
      <c r="L98" s="134"/>
      <c r="M98" s="134"/>
      <c r="N98" s="195">
        <f>ROUND(N88*T98,2)</f>
        <v>0</v>
      </c>
      <c r="O98" s="265"/>
      <c r="P98" s="265"/>
      <c r="Q98" s="265"/>
      <c r="R98" s="136"/>
      <c r="S98" s="137"/>
      <c r="T98" s="138"/>
      <c r="U98" s="139" t="s">
        <v>43</v>
      </c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40" t="s">
        <v>137</v>
      </c>
      <c r="AZ98" s="137"/>
      <c r="BA98" s="137"/>
      <c r="BB98" s="137"/>
      <c r="BC98" s="137"/>
      <c r="BD98" s="137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7"/>
      <c r="BL98" s="137"/>
      <c r="BM98" s="137"/>
    </row>
    <row r="99" spans="2:65" s="1" customFormat="1" ht="18" customHeight="1">
      <c r="B99" s="133"/>
      <c r="C99" s="134"/>
      <c r="D99" s="193" t="s">
        <v>139</v>
      </c>
      <c r="E99" s="264"/>
      <c r="F99" s="264"/>
      <c r="G99" s="264"/>
      <c r="H99" s="264"/>
      <c r="I99" s="134"/>
      <c r="J99" s="134"/>
      <c r="K99" s="134"/>
      <c r="L99" s="134"/>
      <c r="M99" s="134"/>
      <c r="N99" s="195">
        <f>ROUND(N88*T99,2)</f>
        <v>0</v>
      </c>
      <c r="O99" s="265"/>
      <c r="P99" s="265"/>
      <c r="Q99" s="265"/>
      <c r="R99" s="136"/>
      <c r="S99" s="137"/>
      <c r="T99" s="138"/>
      <c r="U99" s="139" t="s">
        <v>43</v>
      </c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40" t="s">
        <v>137</v>
      </c>
      <c r="AZ99" s="137"/>
      <c r="BA99" s="137"/>
      <c r="BB99" s="137"/>
      <c r="BC99" s="137"/>
      <c r="BD99" s="137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7"/>
      <c r="BL99" s="137"/>
      <c r="BM99" s="137"/>
    </row>
    <row r="100" spans="2:65" s="1" customFormat="1" ht="18" customHeight="1">
      <c r="B100" s="133"/>
      <c r="C100" s="134"/>
      <c r="D100" s="193" t="s">
        <v>140</v>
      </c>
      <c r="E100" s="264"/>
      <c r="F100" s="264"/>
      <c r="G100" s="264"/>
      <c r="H100" s="264"/>
      <c r="I100" s="134"/>
      <c r="J100" s="134"/>
      <c r="K100" s="134"/>
      <c r="L100" s="134"/>
      <c r="M100" s="134"/>
      <c r="N100" s="195">
        <f>ROUND(N88*T100,2)</f>
        <v>0</v>
      </c>
      <c r="O100" s="265"/>
      <c r="P100" s="265"/>
      <c r="Q100" s="265"/>
      <c r="R100" s="136"/>
      <c r="S100" s="137"/>
      <c r="T100" s="138"/>
      <c r="U100" s="139" t="s">
        <v>43</v>
      </c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40" t="s">
        <v>137</v>
      </c>
      <c r="AZ100" s="137"/>
      <c r="BA100" s="137"/>
      <c r="BB100" s="137"/>
      <c r="BC100" s="137"/>
      <c r="BD100" s="137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7"/>
      <c r="BL100" s="137"/>
      <c r="BM100" s="137"/>
    </row>
    <row r="101" spans="2:65" s="1" customFormat="1" ht="18" customHeight="1">
      <c r="B101" s="133"/>
      <c r="C101" s="134"/>
      <c r="D101" s="193" t="s">
        <v>141</v>
      </c>
      <c r="E101" s="264"/>
      <c r="F101" s="264"/>
      <c r="G101" s="264"/>
      <c r="H101" s="264"/>
      <c r="I101" s="134"/>
      <c r="J101" s="134"/>
      <c r="K101" s="134"/>
      <c r="L101" s="134"/>
      <c r="M101" s="134"/>
      <c r="N101" s="195">
        <f>ROUND(N88*T101,2)</f>
        <v>0</v>
      </c>
      <c r="O101" s="265"/>
      <c r="P101" s="265"/>
      <c r="Q101" s="265"/>
      <c r="R101" s="136"/>
      <c r="S101" s="137"/>
      <c r="T101" s="138"/>
      <c r="U101" s="139" t="s">
        <v>43</v>
      </c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40" t="s">
        <v>137</v>
      </c>
      <c r="AZ101" s="137"/>
      <c r="BA101" s="137"/>
      <c r="BB101" s="137"/>
      <c r="BC101" s="137"/>
      <c r="BD101" s="137"/>
      <c r="BE101" s="141">
        <f t="shared" si="0"/>
        <v>0</v>
      </c>
      <c r="BF101" s="141">
        <f t="shared" si="1"/>
        <v>0</v>
      </c>
      <c r="BG101" s="141">
        <f t="shared" si="2"/>
        <v>0</v>
      </c>
      <c r="BH101" s="141">
        <f t="shared" si="3"/>
        <v>0</v>
      </c>
      <c r="BI101" s="141">
        <f t="shared" si="4"/>
        <v>0</v>
      </c>
      <c r="BJ101" s="140" t="s">
        <v>86</v>
      </c>
      <c r="BK101" s="137"/>
      <c r="BL101" s="137"/>
      <c r="BM101" s="137"/>
    </row>
    <row r="102" spans="2:65" s="1" customFormat="1" ht="18" customHeight="1">
      <c r="B102" s="133"/>
      <c r="C102" s="134"/>
      <c r="D102" s="135" t="s">
        <v>142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95">
        <f>ROUND(N88*T102,2)</f>
        <v>0</v>
      </c>
      <c r="O102" s="265"/>
      <c r="P102" s="265"/>
      <c r="Q102" s="265"/>
      <c r="R102" s="136"/>
      <c r="S102" s="137"/>
      <c r="T102" s="142"/>
      <c r="U102" s="143" t="s">
        <v>43</v>
      </c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40" t="s">
        <v>143</v>
      </c>
      <c r="AZ102" s="137"/>
      <c r="BA102" s="137"/>
      <c r="BB102" s="137"/>
      <c r="BC102" s="137"/>
      <c r="BD102" s="137"/>
      <c r="BE102" s="141">
        <f t="shared" si="0"/>
        <v>0</v>
      </c>
      <c r="BF102" s="141">
        <f t="shared" si="1"/>
        <v>0</v>
      </c>
      <c r="BG102" s="141">
        <f t="shared" si="2"/>
        <v>0</v>
      </c>
      <c r="BH102" s="141">
        <f t="shared" si="3"/>
        <v>0</v>
      </c>
      <c r="BI102" s="141">
        <f t="shared" si="4"/>
        <v>0</v>
      </c>
      <c r="BJ102" s="140" t="s">
        <v>86</v>
      </c>
      <c r="BK102" s="137"/>
      <c r="BL102" s="137"/>
      <c r="BM102" s="137"/>
    </row>
    <row r="103" spans="2:65" s="1" customFormat="1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</row>
    <row r="104" spans="2:65" s="1" customFormat="1" ht="29.25" customHeight="1">
      <c r="B104" s="36"/>
      <c r="C104" s="114" t="s">
        <v>111</v>
      </c>
      <c r="D104" s="115"/>
      <c r="E104" s="115"/>
      <c r="F104" s="115"/>
      <c r="G104" s="115"/>
      <c r="H104" s="115"/>
      <c r="I104" s="115"/>
      <c r="J104" s="115"/>
      <c r="K104" s="115"/>
      <c r="L104" s="190">
        <f>ROUND(SUM(N88+N96),2)</f>
        <v>0</v>
      </c>
      <c r="M104" s="190"/>
      <c r="N104" s="190"/>
      <c r="O104" s="190"/>
      <c r="P104" s="190"/>
      <c r="Q104" s="190"/>
      <c r="R104" s="38"/>
    </row>
    <row r="105" spans="2:65" s="1" customFormat="1" ht="6.9" customHeight="1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</row>
    <row r="109" spans="2:65" s="1" customFormat="1" ht="6.9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</row>
    <row r="110" spans="2:65" s="1" customFormat="1" ht="36.9" customHeight="1">
      <c r="B110" s="36"/>
      <c r="C110" s="206" t="s">
        <v>144</v>
      </c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38"/>
    </row>
    <row r="111" spans="2:65" s="1" customFormat="1" ht="6.9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65" s="1" customFormat="1" ht="30" customHeight="1">
      <c r="B112" s="36"/>
      <c r="C112" s="31" t="s">
        <v>19</v>
      </c>
      <c r="D112" s="37"/>
      <c r="E112" s="37"/>
      <c r="F112" s="259" t="str">
        <f>F6</f>
        <v>Ochranná opatření Mariánské Radčice - SO 08.4 TENISOVÉ HŘIŠTĚ</v>
      </c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37"/>
      <c r="R112" s="38"/>
    </row>
    <row r="113" spans="2:65" s="1" customFormat="1" ht="36.9" customHeight="1">
      <c r="B113" s="36"/>
      <c r="C113" s="70" t="s">
        <v>119</v>
      </c>
      <c r="D113" s="37"/>
      <c r="E113" s="37"/>
      <c r="F113" s="208" t="str">
        <f>F7</f>
        <v>SO 08.4.2 - Odvodnění, drenáže</v>
      </c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37"/>
      <c r="R113" s="38"/>
    </row>
    <row r="114" spans="2:65" s="1" customFormat="1" ht="6.9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8" customHeight="1">
      <c r="B115" s="36"/>
      <c r="C115" s="31" t="s">
        <v>23</v>
      </c>
      <c r="D115" s="37"/>
      <c r="E115" s="37"/>
      <c r="F115" s="29" t="str">
        <f>F9</f>
        <v>Mariánské Radčice</v>
      </c>
      <c r="G115" s="37"/>
      <c r="H115" s="37"/>
      <c r="I115" s="37"/>
      <c r="J115" s="37"/>
      <c r="K115" s="31" t="s">
        <v>25</v>
      </c>
      <c r="L115" s="37"/>
      <c r="M115" s="261" t="str">
        <f>IF(O9="","",O9)</f>
        <v>17. 12. 2017</v>
      </c>
      <c r="N115" s="261"/>
      <c r="O115" s="261"/>
      <c r="P115" s="261"/>
      <c r="Q115" s="37"/>
      <c r="R115" s="38"/>
    </row>
    <row r="116" spans="2:65" s="1" customFormat="1" ht="6.9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 ht="13.2">
      <c r="B117" s="36"/>
      <c r="C117" s="31" t="s">
        <v>27</v>
      </c>
      <c r="D117" s="37"/>
      <c r="E117" s="37"/>
      <c r="F117" s="29" t="str">
        <f>E12</f>
        <v>SD a.s. Doly Bílina</v>
      </c>
      <c r="G117" s="37"/>
      <c r="H117" s="37"/>
      <c r="I117" s="37"/>
      <c r="J117" s="37"/>
      <c r="K117" s="31" t="s">
        <v>33</v>
      </c>
      <c r="L117" s="37"/>
      <c r="M117" s="226" t="str">
        <f>E18</f>
        <v>Ing. arch. Fr. Abraham</v>
      </c>
      <c r="N117" s="226"/>
      <c r="O117" s="226"/>
      <c r="P117" s="226"/>
      <c r="Q117" s="226"/>
      <c r="R117" s="38"/>
    </row>
    <row r="118" spans="2:65" s="1" customFormat="1" ht="14.4" customHeight="1">
      <c r="B118" s="36"/>
      <c r="C118" s="31" t="s">
        <v>31</v>
      </c>
      <c r="D118" s="37"/>
      <c r="E118" s="37"/>
      <c r="F118" s="29" t="str">
        <f>IF(E15="","",E15)</f>
        <v>DPS</v>
      </c>
      <c r="G118" s="37"/>
      <c r="H118" s="37"/>
      <c r="I118" s="37"/>
      <c r="J118" s="37"/>
      <c r="K118" s="31" t="s">
        <v>36</v>
      </c>
      <c r="L118" s="37"/>
      <c r="M118" s="226" t="str">
        <f>E21</f>
        <v>Pavel Šouta</v>
      </c>
      <c r="N118" s="226"/>
      <c r="O118" s="226"/>
      <c r="P118" s="226"/>
      <c r="Q118" s="226"/>
      <c r="R118" s="38"/>
    </row>
    <row r="119" spans="2:65" s="1" customFormat="1" ht="10.35" customHeigh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8" customFormat="1" ht="29.25" customHeight="1">
      <c r="B120" s="144"/>
      <c r="C120" s="145" t="s">
        <v>145</v>
      </c>
      <c r="D120" s="146" t="s">
        <v>146</v>
      </c>
      <c r="E120" s="146" t="s">
        <v>60</v>
      </c>
      <c r="F120" s="262" t="s">
        <v>147</v>
      </c>
      <c r="G120" s="262"/>
      <c r="H120" s="262"/>
      <c r="I120" s="262"/>
      <c r="J120" s="146" t="s">
        <v>148</v>
      </c>
      <c r="K120" s="146" t="s">
        <v>149</v>
      </c>
      <c r="L120" s="262" t="s">
        <v>150</v>
      </c>
      <c r="M120" s="262"/>
      <c r="N120" s="262" t="s">
        <v>125</v>
      </c>
      <c r="O120" s="262"/>
      <c r="P120" s="262"/>
      <c r="Q120" s="263"/>
      <c r="R120" s="147"/>
      <c r="T120" s="77" t="s">
        <v>151</v>
      </c>
      <c r="U120" s="78" t="s">
        <v>42</v>
      </c>
      <c r="V120" s="78" t="s">
        <v>152</v>
      </c>
      <c r="W120" s="78" t="s">
        <v>153</v>
      </c>
      <c r="X120" s="78" t="s">
        <v>154</v>
      </c>
      <c r="Y120" s="78" t="s">
        <v>155</v>
      </c>
      <c r="Z120" s="78" t="s">
        <v>156</v>
      </c>
      <c r="AA120" s="79" t="s">
        <v>157</v>
      </c>
    </row>
    <row r="121" spans="2:65" s="1" customFormat="1" ht="29.25" customHeight="1">
      <c r="B121" s="36"/>
      <c r="C121" s="81" t="s">
        <v>122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236">
        <f>BK121</f>
        <v>0</v>
      </c>
      <c r="O121" s="237"/>
      <c r="P121" s="237"/>
      <c r="Q121" s="237"/>
      <c r="R121" s="38"/>
      <c r="T121" s="80"/>
      <c r="U121" s="52"/>
      <c r="V121" s="52"/>
      <c r="W121" s="148">
        <f>W122+W211</f>
        <v>0</v>
      </c>
      <c r="X121" s="52"/>
      <c r="Y121" s="148">
        <f>Y122+Y211</f>
        <v>30.626390000000001</v>
      </c>
      <c r="Z121" s="52"/>
      <c r="AA121" s="149">
        <f>AA122+AA211</f>
        <v>0</v>
      </c>
      <c r="AT121" s="20" t="s">
        <v>77</v>
      </c>
      <c r="AU121" s="20" t="s">
        <v>127</v>
      </c>
      <c r="BK121" s="150">
        <f>BK122+BK211</f>
        <v>0</v>
      </c>
    </row>
    <row r="122" spans="2:65" s="9" customFormat="1" ht="37.35" customHeight="1">
      <c r="B122" s="151"/>
      <c r="C122" s="152"/>
      <c r="D122" s="153" t="s">
        <v>128</v>
      </c>
      <c r="E122" s="153"/>
      <c r="F122" s="153"/>
      <c r="G122" s="153"/>
      <c r="H122" s="153"/>
      <c r="I122" s="153"/>
      <c r="J122" s="153"/>
      <c r="K122" s="153"/>
      <c r="L122" s="153"/>
      <c r="M122" s="153"/>
      <c r="N122" s="238">
        <f>BK122</f>
        <v>0</v>
      </c>
      <c r="O122" s="239"/>
      <c r="P122" s="239"/>
      <c r="Q122" s="239"/>
      <c r="R122" s="154"/>
      <c r="T122" s="155"/>
      <c r="U122" s="152"/>
      <c r="V122" s="152"/>
      <c r="W122" s="156">
        <f>W123+W182+W196+W203+W209</f>
        <v>0</v>
      </c>
      <c r="X122" s="152"/>
      <c r="Y122" s="156">
        <f>Y123+Y182+Y196+Y203+Y209</f>
        <v>30.626390000000001</v>
      </c>
      <c r="Z122" s="152"/>
      <c r="AA122" s="157">
        <f>AA123+AA182+AA196+AA203+AA209</f>
        <v>0</v>
      </c>
      <c r="AR122" s="158" t="s">
        <v>86</v>
      </c>
      <c r="AT122" s="159" t="s">
        <v>77</v>
      </c>
      <c r="AU122" s="159" t="s">
        <v>78</v>
      </c>
      <c r="AY122" s="158" t="s">
        <v>158</v>
      </c>
      <c r="BK122" s="160">
        <f>BK123+BK182+BK196+BK203+BK209</f>
        <v>0</v>
      </c>
    </row>
    <row r="123" spans="2:65" s="9" customFormat="1" ht="19.95" customHeight="1">
      <c r="B123" s="151"/>
      <c r="C123" s="152"/>
      <c r="D123" s="161" t="s">
        <v>129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240">
        <f>BK123</f>
        <v>0</v>
      </c>
      <c r="O123" s="241"/>
      <c r="P123" s="241"/>
      <c r="Q123" s="241"/>
      <c r="R123" s="154"/>
      <c r="T123" s="155"/>
      <c r="U123" s="152"/>
      <c r="V123" s="152"/>
      <c r="W123" s="156">
        <f>SUM(W124:W181)</f>
        <v>0</v>
      </c>
      <c r="X123" s="152"/>
      <c r="Y123" s="156">
        <f>SUM(Y124:Y181)</f>
        <v>0.64224000000000003</v>
      </c>
      <c r="Z123" s="152"/>
      <c r="AA123" s="157">
        <f>SUM(AA124:AA181)</f>
        <v>0</v>
      </c>
      <c r="AR123" s="158" t="s">
        <v>86</v>
      </c>
      <c r="AT123" s="159" t="s">
        <v>77</v>
      </c>
      <c r="AU123" s="159" t="s">
        <v>86</v>
      </c>
      <c r="AY123" s="158" t="s">
        <v>158</v>
      </c>
      <c r="BK123" s="160">
        <f>SUM(BK124:BK181)</f>
        <v>0</v>
      </c>
    </row>
    <row r="124" spans="2:65" s="1" customFormat="1" ht="22.8" customHeight="1">
      <c r="B124" s="133"/>
      <c r="C124" s="162" t="s">
        <v>86</v>
      </c>
      <c r="D124" s="162" t="s">
        <v>159</v>
      </c>
      <c r="E124" s="163" t="s">
        <v>160</v>
      </c>
      <c r="F124" s="254" t="s">
        <v>161</v>
      </c>
      <c r="G124" s="254"/>
      <c r="H124" s="254"/>
      <c r="I124" s="254"/>
      <c r="J124" s="164" t="s">
        <v>162</v>
      </c>
      <c r="K124" s="165">
        <v>4</v>
      </c>
      <c r="L124" s="255">
        <v>0</v>
      </c>
      <c r="M124" s="255"/>
      <c r="N124" s="253">
        <f>ROUND(L124*K124,2)</f>
        <v>0</v>
      </c>
      <c r="O124" s="253"/>
      <c r="P124" s="253"/>
      <c r="Q124" s="253"/>
      <c r="R124" s="136"/>
      <c r="T124" s="166" t="s">
        <v>5</v>
      </c>
      <c r="U124" s="45" t="s">
        <v>43</v>
      </c>
      <c r="V124" s="37"/>
      <c r="W124" s="167">
        <f>V124*K124</f>
        <v>0</v>
      </c>
      <c r="X124" s="167">
        <v>8.6800000000000002E-3</v>
      </c>
      <c r="Y124" s="167">
        <f>X124*K124</f>
        <v>3.4720000000000001E-2</v>
      </c>
      <c r="Z124" s="167">
        <v>0</v>
      </c>
      <c r="AA124" s="168">
        <f>Z124*K124</f>
        <v>0</v>
      </c>
      <c r="AR124" s="20" t="s">
        <v>163</v>
      </c>
      <c r="AT124" s="20" t="s">
        <v>159</v>
      </c>
      <c r="AU124" s="20" t="s">
        <v>117</v>
      </c>
      <c r="AY124" s="20" t="s">
        <v>158</v>
      </c>
      <c r="BE124" s="107">
        <f>IF(U124="základní",N124,0)</f>
        <v>0</v>
      </c>
      <c r="BF124" s="107">
        <f>IF(U124="snížená",N124,0)</f>
        <v>0</v>
      </c>
      <c r="BG124" s="107">
        <f>IF(U124="zákl. přenesená",N124,0)</f>
        <v>0</v>
      </c>
      <c r="BH124" s="107">
        <f>IF(U124="sníž. přenesená",N124,0)</f>
        <v>0</v>
      </c>
      <c r="BI124" s="107">
        <f>IF(U124="nulová",N124,0)</f>
        <v>0</v>
      </c>
      <c r="BJ124" s="20" t="s">
        <v>86</v>
      </c>
      <c r="BK124" s="107">
        <f>ROUND(L124*K124,2)</f>
        <v>0</v>
      </c>
      <c r="BL124" s="20" t="s">
        <v>163</v>
      </c>
      <c r="BM124" s="20" t="s">
        <v>456</v>
      </c>
    </row>
    <row r="125" spans="2:65" s="10" customFormat="1" ht="14.4" customHeight="1">
      <c r="B125" s="169"/>
      <c r="C125" s="170"/>
      <c r="D125" s="170"/>
      <c r="E125" s="171" t="s">
        <v>5</v>
      </c>
      <c r="F125" s="246" t="s">
        <v>163</v>
      </c>
      <c r="G125" s="247"/>
      <c r="H125" s="247"/>
      <c r="I125" s="247"/>
      <c r="J125" s="170"/>
      <c r="K125" s="172">
        <v>4</v>
      </c>
      <c r="L125" s="170"/>
      <c r="M125" s="170"/>
      <c r="N125" s="170"/>
      <c r="O125" s="170"/>
      <c r="P125" s="170"/>
      <c r="Q125" s="170"/>
      <c r="R125" s="173"/>
      <c r="T125" s="174"/>
      <c r="U125" s="170"/>
      <c r="V125" s="170"/>
      <c r="W125" s="170"/>
      <c r="X125" s="170"/>
      <c r="Y125" s="170"/>
      <c r="Z125" s="170"/>
      <c r="AA125" s="175"/>
      <c r="AT125" s="176" t="s">
        <v>166</v>
      </c>
      <c r="AU125" s="176" t="s">
        <v>117</v>
      </c>
      <c r="AV125" s="10" t="s">
        <v>117</v>
      </c>
      <c r="AW125" s="10" t="s">
        <v>35</v>
      </c>
      <c r="AX125" s="10" t="s">
        <v>78</v>
      </c>
      <c r="AY125" s="176" t="s">
        <v>158</v>
      </c>
    </row>
    <row r="126" spans="2:65" s="11" customFormat="1" ht="14.4" customHeight="1">
      <c r="B126" s="177"/>
      <c r="C126" s="178"/>
      <c r="D126" s="178"/>
      <c r="E126" s="179" t="s">
        <v>5</v>
      </c>
      <c r="F126" s="248" t="s">
        <v>167</v>
      </c>
      <c r="G126" s="249"/>
      <c r="H126" s="249"/>
      <c r="I126" s="249"/>
      <c r="J126" s="178"/>
      <c r="K126" s="180">
        <v>4</v>
      </c>
      <c r="L126" s="178"/>
      <c r="M126" s="178"/>
      <c r="N126" s="178"/>
      <c r="O126" s="178"/>
      <c r="P126" s="178"/>
      <c r="Q126" s="178"/>
      <c r="R126" s="181"/>
      <c r="T126" s="182"/>
      <c r="U126" s="178"/>
      <c r="V126" s="178"/>
      <c r="W126" s="178"/>
      <c r="X126" s="178"/>
      <c r="Y126" s="178"/>
      <c r="Z126" s="178"/>
      <c r="AA126" s="183"/>
      <c r="AT126" s="184" t="s">
        <v>166</v>
      </c>
      <c r="AU126" s="184" t="s">
        <v>117</v>
      </c>
      <c r="AV126" s="11" t="s">
        <v>163</v>
      </c>
      <c r="AW126" s="11" t="s">
        <v>35</v>
      </c>
      <c r="AX126" s="11" t="s">
        <v>86</v>
      </c>
      <c r="AY126" s="184" t="s">
        <v>158</v>
      </c>
    </row>
    <row r="127" spans="2:65" s="1" customFormat="1" ht="34.200000000000003" customHeight="1">
      <c r="B127" s="133"/>
      <c r="C127" s="162" t="s">
        <v>117</v>
      </c>
      <c r="D127" s="162" t="s">
        <v>159</v>
      </c>
      <c r="E127" s="163" t="s">
        <v>168</v>
      </c>
      <c r="F127" s="254" t="s">
        <v>169</v>
      </c>
      <c r="G127" s="254"/>
      <c r="H127" s="254"/>
      <c r="I127" s="254"/>
      <c r="J127" s="164" t="s">
        <v>162</v>
      </c>
      <c r="K127" s="165">
        <v>4</v>
      </c>
      <c r="L127" s="255">
        <v>0</v>
      </c>
      <c r="M127" s="255"/>
      <c r="N127" s="253">
        <f>ROUND(L127*K127,2)</f>
        <v>0</v>
      </c>
      <c r="O127" s="253"/>
      <c r="P127" s="253"/>
      <c r="Q127" s="253"/>
      <c r="R127" s="136"/>
      <c r="T127" s="166" t="s">
        <v>5</v>
      </c>
      <c r="U127" s="45" t="s">
        <v>43</v>
      </c>
      <c r="V127" s="37"/>
      <c r="W127" s="167">
        <f>V127*K127</f>
        <v>0</v>
      </c>
      <c r="X127" s="167">
        <v>1.068E-2</v>
      </c>
      <c r="Y127" s="167">
        <f>X127*K127</f>
        <v>4.2720000000000001E-2</v>
      </c>
      <c r="Z127" s="167">
        <v>0</v>
      </c>
      <c r="AA127" s="168">
        <f>Z127*K127</f>
        <v>0</v>
      </c>
      <c r="AR127" s="20" t="s">
        <v>163</v>
      </c>
      <c r="AT127" s="20" t="s">
        <v>159</v>
      </c>
      <c r="AU127" s="20" t="s">
        <v>117</v>
      </c>
      <c r="AY127" s="20" t="s">
        <v>158</v>
      </c>
      <c r="BE127" s="107">
        <f>IF(U127="základní",N127,0)</f>
        <v>0</v>
      </c>
      <c r="BF127" s="107">
        <f>IF(U127="snížená",N127,0)</f>
        <v>0</v>
      </c>
      <c r="BG127" s="107">
        <f>IF(U127="zákl. přenesená",N127,0)</f>
        <v>0</v>
      </c>
      <c r="BH127" s="107">
        <f>IF(U127="sníž. přenesená",N127,0)</f>
        <v>0</v>
      </c>
      <c r="BI127" s="107">
        <f>IF(U127="nulová",N127,0)</f>
        <v>0</v>
      </c>
      <c r="BJ127" s="20" t="s">
        <v>86</v>
      </c>
      <c r="BK127" s="107">
        <f>ROUND(L127*K127,2)</f>
        <v>0</v>
      </c>
      <c r="BL127" s="20" t="s">
        <v>163</v>
      </c>
      <c r="BM127" s="20" t="s">
        <v>457</v>
      </c>
    </row>
    <row r="128" spans="2:65" s="10" customFormat="1" ht="14.4" customHeight="1">
      <c r="B128" s="169"/>
      <c r="C128" s="170"/>
      <c r="D128" s="170"/>
      <c r="E128" s="171" t="s">
        <v>5</v>
      </c>
      <c r="F128" s="246" t="s">
        <v>163</v>
      </c>
      <c r="G128" s="247"/>
      <c r="H128" s="247"/>
      <c r="I128" s="247"/>
      <c r="J128" s="170"/>
      <c r="K128" s="172">
        <v>4</v>
      </c>
      <c r="L128" s="170"/>
      <c r="M128" s="170"/>
      <c r="N128" s="170"/>
      <c r="O128" s="170"/>
      <c r="P128" s="170"/>
      <c r="Q128" s="170"/>
      <c r="R128" s="173"/>
      <c r="T128" s="174"/>
      <c r="U128" s="170"/>
      <c r="V128" s="170"/>
      <c r="W128" s="170"/>
      <c r="X128" s="170"/>
      <c r="Y128" s="170"/>
      <c r="Z128" s="170"/>
      <c r="AA128" s="175"/>
      <c r="AT128" s="176" t="s">
        <v>166</v>
      </c>
      <c r="AU128" s="176" t="s">
        <v>117</v>
      </c>
      <c r="AV128" s="10" t="s">
        <v>117</v>
      </c>
      <c r="AW128" s="10" t="s">
        <v>35</v>
      </c>
      <c r="AX128" s="10" t="s">
        <v>78</v>
      </c>
      <c r="AY128" s="176" t="s">
        <v>158</v>
      </c>
    </row>
    <row r="129" spans="2:65" s="11" customFormat="1" ht="14.4" customHeight="1">
      <c r="B129" s="177"/>
      <c r="C129" s="178"/>
      <c r="D129" s="178"/>
      <c r="E129" s="179" t="s">
        <v>5</v>
      </c>
      <c r="F129" s="248" t="s">
        <v>167</v>
      </c>
      <c r="G129" s="249"/>
      <c r="H129" s="249"/>
      <c r="I129" s="249"/>
      <c r="J129" s="178"/>
      <c r="K129" s="180">
        <v>4</v>
      </c>
      <c r="L129" s="178"/>
      <c r="M129" s="178"/>
      <c r="N129" s="178"/>
      <c r="O129" s="178"/>
      <c r="P129" s="178"/>
      <c r="Q129" s="178"/>
      <c r="R129" s="181"/>
      <c r="T129" s="182"/>
      <c r="U129" s="178"/>
      <c r="V129" s="178"/>
      <c r="W129" s="178"/>
      <c r="X129" s="178"/>
      <c r="Y129" s="178"/>
      <c r="Z129" s="178"/>
      <c r="AA129" s="183"/>
      <c r="AT129" s="184" t="s">
        <v>166</v>
      </c>
      <c r="AU129" s="184" t="s">
        <v>117</v>
      </c>
      <c r="AV129" s="11" t="s">
        <v>163</v>
      </c>
      <c r="AW129" s="11" t="s">
        <v>35</v>
      </c>
      <c r="AX129" s="11" t="s">
        <v>86</v>
      </c>
      <c r="AY129" s="184" t="s">
        <v>158</v>
      </c>
    </row>
    <row r="130" spans="2:65" s="1" customFormat="1" ht="34.200000000000003" customHeight="1">
      <c r="B130" s="133"/>
      <c r="C130" s="162" t="s">
        <v>171</v>
      </c>
      <c r="D130" s="162" t="s">
        <v>159</v>
      </c>
      <c r="E130" s="163" t="s">
        <v>172</v>
      </c>
      <c r="F130" s="254" t="s">
        <v>173</v>
      </c>
      <c r="G130" s="254"/>
      <c r="H130" s="254"/>
      <c r="I130" s="254"/>
      <c r="J130" s="164" t="s">
        <v>162</v>
      </c>
      <c r="K130" s="165">
        <v>4</v>
      </c>
      <c r="L130" s="255">
        <v>0</v>
      </c>
      <c r="M130" s="255"/>
      <c r="N130" s="253">
        <f>ROUND(L130*K130,2)</f>
        <v>0</v>
      </c>
      <c r="O130" s="253"/>
      <c r="P130" s="253"/>
      <c r="Q130" s="253"/>
      <c r="R130" s="136"/>
      <c r="T130" s="166" t="s">
        <v>5</v>
      </c>
      <c r="U130" s="45" t="s">
        <v>43</v>
      </c>
      <c r="V130" s="37"/>
      <c r="W130" s="167">
        <f>V130*K130</f>
        <v>0</v>
      </c>
      <c r="X130" s="167">
        <v>3.6900000000000002E-2</v>
      </c>
      <c r="Y130" s="167">
        <f>X130*K130</f>
        <v>0.14760000000000001</v>
      </c>
      <c r="Z130" s="167">
        <v>0</v>
      </c>
      <c r="AA130" s="168">
        <f>Z130*K130</f>
        <v>0</v>
      </c>
      <c r="AR130" s="20" t="s">
        <v>163</v>
      </c>
      <c r="AT130" s="20" t="s">
        <v>159</v>
      </c>
      <c r="AU130" s="20" t="s">
        <v>117</v>
      </c>
      <c r="AY130" s="20" t="s">
        <v>158</v>
      </c>
      <c r="BE130" s="107">
        <f>IF(U130="základní",N130,0)</f>
        <v>0</v>
      </c>
      <c r="BF130" s="107">
        <f>IF(U130="snížená",N130,0)</f>
        <v>0</v>
      </c>
      <c r="BG130" s="107">
        <f>IF(U130="zákl. přenesená",N130,0)</f>
        <v>0</v>
      </c>
      <c r="BH130" s="107">
        <f>IF(U130="sníž. přenesená",N130,0)</f>
        <v>0</v>
      </c>
      <c r="BI130" s="107">
        <f>IF(U130="nulová",N130,0)</f>
        <v>0</v>
      </c>
      <c r="BJ130" s="20" t="s">
        <v>86</v>
      </c>
      <c r="BK130" s="107">
        <f>ROUND(L130*K130,2)</f>
        <v>0</v>
      </c>
      <c r="BL130" s="20" t="s">
        <v>163</v>
      </c>
      <c r="BM130" s="20" t="s">
        <v>458</v>
      </c>
    </row>
    <row r="131" spans="2:65" s="10" customFormat="1" ht="14.4" customHeight="1">
      <c r="B131" s="169"/>
      <c r="C131" s="170"/>
      <c r="D131" s="170"/>
      <c r="E131" s="171" t="s">
        <v>5</v>
      </c>
      <c r="F131" s="246" t="s">
        <v>163</v>
      </c>
      <c r="G131" s="247"/>
      <c r="H131" s="247"/>
      <c r="I131" s="247"/>
      <c r="J131" s="170"/>
      <c r="K131" s="172">
        <v>4</v>
      </c>
      <c r="L131" s="170"/>
      <c r="M131" s="170"/>
      <c r="N131" s="170"/>
      <c r="O131" s="170"/>
      <c r="P131" s="170"/>
      <c r="Q131" s="170"/>
      <c r="R131" s="173"/>
      <c r="T131" s="174"/>
      <c r="U131" s="170"/>
      <c r="V131" s="170"/>
      <c r="W131" s="170"/>
      <c r="X131" s="170"/>
      <c r="Y131" s="170"/>
      <c r="Z131" s="170"/>
      <c r="AA131" s="175"/>
      <c r="AT131" s="176" t="s">
        <v>166</v>
      </c>
      <c r="AU131" s="176" t="s">
        <v>117</v>
      </c>
      <c r="AV131" s="10" t="s">
        <v>117</v>
      </c>
      <c r="AW131" s="10" t="s">
        <v>35</v>
      </c>
      <c r="AX131" s="10" t="s">
        <v>78</v>
      </c>
      <c r="AY131" s="176" t="s">
        <v>158</v>
      </c>
    </row>
    <row r="132" spans="2:65" s="11" customFormat="1" ht="14.4" customHeight="1">
      <c r="B132" s="177"/>
      <c r="C132" s="178"/>
      <c r="D132" s="178"/>
      <c r="E132" s="179" t="s">
        <v>5</v>
      </c>
      <c r="F132" s="248" t="s">
        <v>167</v>
      </c>
      <c r="G132" s="249"/>
      <c r="H132" s="249"/>
      <c r="I132" s="249"/>
      <c r="J132" s="178"/>
      <c r="K132" s="180">
        <v>4</v>
      </c>
      <c r="L132" s="178"/>
      <c r="M132" s="178"/>
      <c r="N132" s="178"/>
      <c r="O132" s="178"/>
      <c r="P132" s="178"/>
      <c r="Q132" s="178"/>
      <c r="R132" s="181"/>
      <c r="T132" s="182"/>
      <c r="U132" s="178"/>
      <c r="V132" s="178"/>
      <c r="W132" s="178"/>
      <c r="X132" s="178"/>
      <c r="Y132" s="178"/>
      <c r="Z132" s="178"/>
      <c r="AA132" s="183"/>
      <c r="AT132" s="184" t="s">
        <v>166</v>
      </c>
      <c r="AU132" s="184" t="s">
        <v>117</v>
      </c>
      <c r="AV132" s="11" t="s">
        <v>163</v>
      </c>
      <c r="AW132" s="11" t="s">
        <v>35</v>
      </c>
      <c r="AX132" s="11" t="s">
        <v>86</v>
      </c>
      <c r="AY132" s="184" t="s">
        <v>158</v>
      </c>
    </row>
    <row r="133" spans="2:65" s="1" customFormat="1" ht="22.8" customHeight="1">
      <c r="B133" s="133"/>
      <c r="C133" s="162" t="s">
        <v>163</v>
      </c>
      <c r="D133" s="162" t="s">
        <v>159</v>
      </c>
      <c r="E133" s="163" t="s">
        <v>175</v>
      </c>
      <c r="F133" s="254" t="s">
        <v>176</v>
      </c>
      <c r="G133" s="254"/>
      <c r="H133" s="254"/>
      <c r="I133" s="254"/>
      <c r="J133" s="164" t="s">
        <v>177</v>
      </c>
      <c r="K133" s="165">
        <v>12.6</v>
      </c>
      <c r="L133" s="255">
        <v>0</v>
      </c>
      <c r="M133" s="255"/>
      <c r="N133" s="253">
        <f>ROUND(L133*K133,2)</f>
        <v>0</v>
      </c>
      <c r="O133" s="253"/>
      <c r="P133" s="253"/>
      <c r="Q133" s="253"/>
      <c r="R133" s="136"/>
      <c r="T133" s="166" t="s">
        <v>5</v>
      </c>
      <c r="U133" s="45" t="s">
        <v>43</v>
      </c>
      <c r="V133" s="37"/>
      <c r="W133" s="167">
        <f>V133*K133</f>
        <v>0</v>
      </c>
      <c r="X133" s="167">
        <v>0</v>
      </c>
      <c r="Y133" s="167">
        <f>X133*K133</f>
        <v>0</v>
      </c>
      <c r="Z133" s="167">
        <v>0</v>
      </c>
      <c r="AA133" s="168">
        <f>Z133*K133</f>
        <v>0</v>
      </c>
      <c r="AR133" s="20" t="s">
        <v>163</v>
      </c>
      <c r="AT133" s="20" t="s">
        <v>159</v>
      </c>
      <c r="AU133" s="20" t="s">
        <v>117</v>
      </c>
      <c r="AY133" s="20" t="s">
        <v>158</v>
      </c>
      <c r="BE133" s="107">
        <f>IF(U133="základní",N133,0)</f>
        <v>0</v>
      </c>
      <c r="BF133" s="107">
        <f>IF(U133="snížená",N133,0)</f>
        <v>0</v>
      </c>
      <c r="BG133" s="107">
        <f>IF(U133="zákl. přenesená",N133,0)</f>
        <v>0</v>
      </c>
      <c r="BH133" s="107">
        <f>IF(U133="sníž. přenesená",N133,0)</f>
        <v>0</v>
      </c>
      <c r="BI133" s="107">
        <f>IF(U133="nulová",N133,0)</f>
        <v>0</v>
      </c>
      <c r="BJ133" s="20" t="s">
        <v>86</v>
      </c>
      <c r="BK133" s="107">
        <f>ROUND(L133*K133,2)</f>
        <v>0</v>
      </c>
      <c r="BL133" s="20" t="s">
        <v>163</v>
      </c>
      <c r="BM133" s="20" t="s">
        <v>459</v>
      </c>
    </row>
    <row r="134" spans="2:65" s="10" customFormat="1" ht="14.4" customHeight="1">
      <c r="B134" s="169"/>
      <c r="C134" s="170"/>
      <c r="D134" s="170"/>
      <c r="E134" s="171" t="s">
        <v>5</v>
      </c>
      <c r="F134" s="246" t="s">
        <v>460</v>
      </c>
      <c r="G134" s="247"/>
      <c r="H134" s="247"/>
      <c r="I134" s="247"/>
      <c r="J134" s="170"/>
      <c r="K134" s="172">
        <v>12.6</v>
      </c>
      <c r="L134" s="170"/>
      <c r="M134" s="170"/>
      <c r="N134" s="170"/>
      <c r="O134" s="170"/>
      <c r="P134" s="170"/>
      <c r="Q134" s="170"/>
      <c r="R134" s="173"/>
      <c r="T134" s="174"/>
      <c r="U134" s="170"/>
      <c r="V134" s="170"/>
      <c r="W134" s="170"/>
      <c r="X134" s="170"/>
      <c r="Y134" s="170"/>
      <c r="Z134" s="170"/>
      <c r="AA134" s="175"/>
      <c r="AT134" s="176" t="s">
        <v>166</v>
      </c>
      <c r="AU134" s="176" t="s">
        <v>117</v>
      </c>
      <c r="AV134" s="10" t="s">
        <v>117</v>
      </c>
      <c r="AW134" s="10" t="s">
        <v>35</v>
      </c>
      <c r="AX134" s="10" t="s">
        <v>78</v>
      </c>
      <c r="AY134" s="176" t="s">
        <v>158</v>
      </c>
    </row>
    <row r="135" spans="2:65" s="11" customFormat="1" ht="14.4" customHeight="1">
      <c r="B135" s="177"/>
      <c r="C135" s="178"/>
      <c r="D135" s="178"/>
      <c r="E135" s="179" t="s">
        <v>5</v>
      </c>
      <c r="F135" s="248" t="s">
        <v>167</v>
      </c>
      <c r="G135" s="249"/>
      <c r="H135" s="249"/>
      <c r="I135" s="249"/>
      <c r="J135" s="178"/>
      <c r="K135" s="180">
        <v>12.6</v>
      </c>
      <c r="L135" s="178"/>
      <c r="M135" s="178"/>
      <c r="N135" s="178"/>
      <c r="O135" s="178"/>
      <c r="P135" s="178"/>
      <c r="Q135" s="178"/>
      <c r="R135" s="181"/>
      <c r="T135" s="182"/>
      <c r="U135" s="178"/>
      <c r="V135" s="178"/>
      <c r="W135" s="178"/>
      <c r="X135" s="178"/>
      <c r="Y135" s="178"/>
      <c r="Z135" s="178"/>
      <c r="AA135" s="183"/>
      <c r="AT135" s="184" t="s">
        <v>166</v>
      </c>
      <c r="AU135" s="184" t="s">
        <v>117</v>
      </c>
      <c r="AV135" s="11" t="s">
        <v>163</v>
      </c>
      <c r="AW135" s="11" t="s">
        <v>35</v>
      </c>
      <c r="AX135" s="11" t="s">
        <v>86</v>
      </c>
      <c r="AY135" s="184" t="s">
        <v>158</v>
      </c>
    </row>
    <row r="136" spans="2:65" s="1" customFormat="1" ht="22.8" customHeight="1">
      <c r="B136" s="133"/>
      <c r="C136" s="162" t="s">
        <v>165</v>
      </c>
      <c r="D136" s="162" t="s">
        <v>159</v>
      </c>
      <c r="E136" s="163" t="s">
        <v>461</v>
      </c>
      <c r="F136" s="254" t="s">
        <v>462</v>
      </c>
      <c r="G136" s="254"/>
      <c r="H136" s="254"/>
      <c r="I136" s="254"/>
      <c r="J136" s="164" t="s">
        <v>177</v>
      </c>
      <c r="K136" s="165">
        <v>63</v>
      </c>
      <c r="L136" s="255">
        <v>0</v>
      </c>
      <c r="M136" s="255"/>
      <c r="N136" s="253">
        <f>ROUND(L136*K136,2)</f>
        <v>0</v>
      </c>
      <c r="O136" s="253"/>
      <c r="P136" s="253"/>
      <c r="Q136" s="253"/>
      <c r="R136" s="136"/>
      <c r="T136" s="166" t="s">
        <v>5</v>
      </c>
      <c r="U136" s="45" t="s">
        <v>43</v>
      </c>
      <c r="V136" s="37"/>
      <c r="W136" s="167">
        <f>V136*K136</f>
        <v>0</v>
      </c>
      <c r="X136" s="167">
        <v>0</v>
      </c>
      <c r="Y136" s="167">
        <f>X136*K136</f>
        <v>0</v>
      </c>
      <c r="Z136" s="167">
        <v>0</v>
      </c>
      <c r="AA136" s="168">
        <f>Z136*K136</f>
        <v>0</v>
      </c>
      <c r="AR136" s="20" t="s">
        <v>163</v>
      </c>
      <c r="AT136" s="20" t="s">
        <v>159</v>
      </c>
      <c r="AU136" s="20" t="s">
        <v>117</v>
      </c>
      <c r="AY136" s="20" t="s">
        <v>158</v>
      </c>
      <c r="BE136" s="107">
        <f>IF(U136="základní",N136,0)</f>
        <v>0</v>
      </c>
      <c r="BF136" s="107">
        <f>IF(U136="snížená",N136,0)</f>
        <v>0</v>
      </c>
      <c r="BG136" s="107">
        <f>IF(U136="zákl. přenesená",N136,0)</f>
        <v>0</v>
      </c>
      <c r="BH136" s="107">
        <f>IF(U136="sníž. přenesená",N136,0)</f>
        <v>0</v>
      </c>
      <c r="BI136" s="107">
        <f>IF(U136="nulová",N136,0)</f>
        <v>0</v>
      </c>
      <c r="BJ136" s="20" t="s">
        <v>86</v>
      </c>
      <c r="BK136" s="107">
        <f>ROUND(L136*K136,2)</f>
        <v>0</v>
      </c>
      <c r="BL136" s="20" t="s">
        <v>163</v>
      </c>
      <c r="BM136" s="20" t="s">
        <v>463</v>
      </c>
    </row>
    <row r="137" spans="2:65" s="10" customFormat="1" ht="14.4" customHeight="1">
      <c r="B137" s="169"/>
      <c r="C137" s="170"/>
      <c r="D137" s="170"/>
      <c r="E137" s="171" t="s">
        <v>5</v>
      </c>
      <c r="F137" s="246" t="s">
        <v>464</v>
      </c>
      <c r="G137" s="247"/>
      <c r="H137" s="247"/>
      <c r="I137" s="247"/>
      <c r="J137" s="170"/>
      <c r="K137" s="172">
        <v>63</v>
      </c>
      <c r="L137" s="170"/>
      <c r="M137" s="170"/>
      <c r="N137" s="170"/>
      <c r="O137" s="170"/>
      <c r="P137" s="170"/>
      <c r="Q137" s="170"/>
      <c r="R137" s="173"/>
      <c r="T137" s="174"/>
      <c r="U137" s="170"/>
      <c r="V137" s="170"/>
      <c r="W137" s="170"/>
      <c r="X137" s="170"/>
      <c r="Y137" s="170"/>
      <c r="Z137" s="170"/>
      <c r="AA137" s="175"/>
      <c r="AT137" s="176" t="s">
        <v>166</v>
      </c>
      <c r="AU137" s="176" t="s">
        <v>117</v>
      </c>
      <c r="AV137" s="10" t="s">
        <v>117</v>
      </c>
      <c r="AW137" s="10" t="s">
        <v>35</v>
      </c>
      <c r="AX137" s="10" t="s">
        <v>78</v>
      </c>
      <c r="AY137" s="176" t="s">
        <v>158</v>
      </c>
    </row>
    <row r="138" spans="2:65" s="11" customFormat="1" ht="14.4" customHeight="1">
      <c r="B138" s="177"/>
      <c r="C138" s="178"/>
      <c r="D138" s="178"/>
      <c r="E138" s="179" t="s">
        <v>5</v>
      </c>
      <c r="F138" s="248" t="s">
        <v>167</v>
      </c>
      <c r="G138" s="249"/>
      <c r="H138" s="249"/>
      <c r="I138" s="249"/>
      <c r="J138" s="178"/>
      <c r="K138" s="180">
        <v>63</v>
      </c>
      <c r="L138" s="178"/>
      <c r="M138" s="178"/>
      <c r="N138" s="178"/>
      <c r="O138" s="178"/>
      <c r="P138" s="178"/>
      <c r="Q138" s="178"/>
      <c r="R138" s="181"/>
      <c r="T138" s="182"/>
      <c r="U138" s="178"/>
      <c r="V138" s="178"/>
      <c r="W138" s="178"/>
      <c r="X138" s="178"/>
      <c r="Y138" s="178"/>
      <c r="Z138" s="178"/>
      <c r="AA138" s="183"/>
      <c r="AT138" s="184" t="s">
        <v>166</v>
      </c>
      <c r="AU138" s="184" t="s">
        <v>117</v>
      </c>
      <c r="AV138" s="11" t="s">
        <v>163</v>
      </c>
      <c r="AW138" s="11" t="s">
        <v>35</v>
      </c>
      <c r="AX138" s="11" t="s">
        <v>86</v>
      </c>
      <c r="AY138" s="184" t="s">
        <v>158</v>
      </c>
    </row>
    <row r="139" spans="2:65" s="1" customFormat="1" ht="22.8" customHeight="1">
      <c r="B139" s="133"/>
      <c r="C139" s="162" t="s">
        <v>184</v>
      </c>
      <c r="D139" s="162" t="s">
        <v>159</v>
      </c>
      <c r="E139" s="163" t="s">
        <v>465</v>
      </c>
      <c r="F139" s="254" t="s">
        <v>466</v>
      </c>
      <c r="G139" s="254"/>
      <c r="H139" s="254"/>
      <c r="I139" s="254"/>
      <c r="J139" s="164" t="s">
        <v>177</v>
      </c>
      <c r="K139" s="165">
        <v>63</v>
      </c>
      <c r="L139" s="255">
        <v>0</v>
      </c>
      <c r="M139" s="255"/>
      <c r="N139" s="253">
        <f>ROUND(L139*K139,2)</f>
        <v>0</v>
      </c>
      <c r="O139" s="253"/>
      <c r="P139" s="253"/>
      <c r="Q139" s="253"/>
      <c r="R139" s="136"/>
      <c r="T139" s="166" t="s">
        <v>5</v>
      </c>
      <c r="U139" s="45" t="s">
        <v>43</v>
      </c>
      <c r="V139" s="37"/>
      <c r="W139" s="167">
        <f>V139*K139</f>
        <v>0</v>
      </c>
      <c r="X139" s="167">
        <v>0</v>
      </c>
      <c r="Y139" s="167">
        <f>X139*K139</f>
        <v>0</v>
      </c>
      <c r="Z139" s="167">
        <v>0</v>
      </c>
      <c r="AA139" s="168">
        <f>Z139*K139</f>
        <v>0</v>
      </c>
      <c r="AR139" s="20" t="s">
        <v>163</v>
      </c>
      <c r="AT139" s="20" t="s">
        <v>159</v>
      </c>
      <c r="AU139" s="20" t="s">
        <v>117</v>
      </c>
      <c r="AY139" s="20" t="s">
        <v>158</v>
      </c>
      <c r="BE139" s="107">
        <f>IF(U139="základní",N139,0)</f>
        <v>0</v>
      </c>
      <c r="BF139" s="107">
        <f>IF(U139="snížená",N139,0)</f>
        <v>0</v>
      </c>
      <c r="BG139" s="107">
        <f>IF(U139="zákl. přenesená",N139,0)</f>
        <v>0</v>
      </c>
      <c r="BH139" s="107">
        <f>IF(U139="sníž. přenesená",N139,0)</f>
        <v>0</v>
      </c>
      <c r="BI139" s="107">
        <f>IF(U139="nulová",N139,0)</f>
        <v>0</v>
      </c>
      <c r="BJ139" s="20" t="s">
        <v>86</v>
      </c>
      <c r="BK139" s="107">
        <f>ROUND(L139*K139,2)</f>
        <v>0</v>
      </c>
      <c r="BL139" s="20" t="s">
        <v>163</v>
      </c>
      <c r="BM139" s="20" t="s">
        <v>467</v>
      </c>
    </row>
    <row r="140" spans="2:65" s="10" customFormat="1" ht="14.4" customHeight="1">
      <c r="B140" s="169"/>
      <c r="C140" s="170"/>
      <c r="D140" s="170"/>
      <c r="E140" s="171" t="s">
        <v>5</v>
      </c>
      <c r="F140" s="246" t="s">
        <v>468</v>
      </c>
      <c r="G140" s="247"/>
      <c r="H140" s="247"/>
      <c r="I140" s="247"/>
      <c r="J140" s="170"/>
      <c r="K140" s="172">
        <v>63</v>
      </c>
      <c r="L140" s="170"/>
      <c r="M140" s="170"/>
      <c r="N140" s="170"/>
      <c r="O140" s="170"/>
      <c r="P140" s="170"/>
      <c r="Q140" s="170"/>
      <c r="R140" s="173"/>
      <c r="T140" s="174"/>
      <c r="U140" s="170"/>
      <c r="V140" s="170"/>
      <c r="W140" s="170"/>
      <c r="X140" s="170"/>
      <c r="Y140" s="170"/>
      <c r="Z140" s="170"/>
      <c r="AA140" s="175"/>
      <c r="AT140" s="176" t="s">
        <v>166</v>
      </c>
      <c r="AU140" s="176" t="s">
        <v>117</v>
      </c>
      <c r="AV140" s="10" t="s">
        <v>117</v>
      </c>
      <c r="AW140" s="10" t="s">
        <v>35</v>
      </c>
      <c r="AX140" s="10" t="s">
        <v>78</v>
      </c>
      <c r="AY140" s="176" t="s">
        <v>158</v>
      </c>
    </row>
    <row r="141" spans="2:65" s="11" customFormat="1" ht="14.4" customHeight="1">
      <c r="B141" s="177"/>
      <c r="C141" s="178"/>
      <c r="D141" s="178"/>
      <c r="E141" s="179" t="s">
        <v>5</v>
      </c>
      <c r="F141" s="248" t="s">
        <v>167</v>
      </c>
      <c r="G141" s="249"/>
      <c r="H141" s="249"/>
      <c r="I141" s="249"/>
      <c r="J141" s="178"/>
      <c r="K141" s="180">
        <v>63</v>
      </c>
      <c r="L141" s="178"/>
      <c r="M141" s="178"/>
      <c r="N141" s="178"/>
      <c r="O141" s="178"/>
      <c r="P141" s="178"/>
      <c r="Q141" s="178"/>
      <c r="R141" s="181"/>
      <c r="T141" s="182"/>
      <c r="U141" s="178"/>
      <c r="V141" s="178"/>
      <c r="W141" s="178"/>
      <c r="X141" s="178"/>
      <c r="Y141" s="178"/>
      <c r="Z141" s="178"/>
      <c r="AA141" s="183"/>
      <c r="AT141" s="184" t="s">
        <v>166</v>
      </c>
      <c r="AU141" s="184" t="s">
        <v>117</v>
      </c>
      <c r="AV141" s="11" t="s">
        <v>163</v>
      </c>
      <c r="AW141" s="11" t="s">
        <v>35</v>
      </c>
      <c r="AX141" s="11" t="s">
        <v>86</v>
      </c>
      <c r="AY141" s="184" t="s">
        <v>158</v>
      </c>
    </row>
    <row r="142" spans="2:65" s="1" customFormat="1" ht="34.200000000000003" customHeight="1">
      <c r="B142" s="133"/>
      <c r="C142" s="162" t="s">
        <v>189</v>
      </c>
      <c r="D142" s="162" t="s">
        <v>159</v>
      </c>
      <c r="E142" s="163" t="s">
        <v>469</v>
      </c>
      <c r="F142" s="254" t="s">
        <v>470</v>
      </c>
      <c r="G142" s="254"/>
      <c r="H142" s="254"/>
      <c r="I142" s="254"/>
      <c r="J142" s="164" t="s">
        <v>162</v>
      </c>
      <c r="K142" s="165">
        <v>105</v>
      </c>
      <c r="L142" s="255">
        <v>0</v>
      </c>
      <c r="M142" s="255"/>
      <c r="N142" s="253">
        <f>ROUND(L142*K142,2)</f>
        <v>0</v>
      </c>
      <c r="O142" s="253"/>
      <c r="P142" s="253"/>
      <c r="Q142" s="253"/>
      <c r="R142" s="136"/>
      <c r="T142" s="166" t="s">
        <v>5</v>
      </c>
      <c r="U142" s="45" t="s">
        <v>43</v>
      </c>
      <c r="V142" s="37"/>
      <c r="W142" s="167">
        <f>V142*K142</f>
        <v>0</v>
      </c>
      <c r="X142" s="167">
        <v>0</v>
      </c>
      <c r="Y142" s="167">
        <f>X142*K142</f>
        <v>0</v>
      </c>
      <c r="Z142" s="167">
        <v>0</v>
      </c>
      <c r="AA142" s="168">
        <f>Z142*K142</f>
        <v>0</v>
      </c>
      <c r="AR142" s="20" t="s">
        <v>163</v>
      </c>
      <c r="AT142" s="20" t="s">
        <v>159</v>
      </c>
      <c r="AU142" s="20" t="s">
        <v>117</v>
      </c>
      <c r="AY142" s="20" t="s">
        <v>158</v>
      </c>
      <c r="BE142" s="107">
        <f>IF(U142="základní",N142,0)</f>
        <v>0</v>
      </c>
      <c r="BF142" s="107">
        <f>IF(U142="snížená",N142,0)</f>
        <v>0</v>
      </c>
      <c r="BG142" s="107">
        <f>IF(U142="zákl. přenesená",N142,0)</f>
        <v>0</v>
      </c>
      <c r="BH142" s="107">
        <f>IF(U142="sníž. přenesená",N142,0)</f>
        <v>0</v>
      </c>
      <c r="BI142" s="107">
        <f>IF(U142="nulová",N142,0)</f>
        <v>0</v>
      </c>
      <c r="BJ142" s="20" t="s">
        <v>86</v>
      </c>
      <c r="BK142" s="107">
        <f>ROUND(L142*K142,2)</f>
        <v>0</v>
      </c>
      <c r="BL142" s="20" t="s">
        <v>163</v>
      </c>
      <c r="BM142" s="20" t="s">
        <v>471</v>
      </c>
    </row>
    <row r="143" spans="2:65" s="10" customFormat="1" ht="14.4" customHeight="1">
      <c r="B143" s="169"/>
      <c r="C143" s="170"/>
      <c r="D143" s="170"/>
      <c r="E143" s="171" t="s">
        <v>5</v>
      </c>
      <c r="F143" s="246" t="s">
        <v>472</v>
      </c>
      <c r="G143" s="247"/>
      <c r="H143" s="247"/>
      <c r="I143" s="247"/>
      <c r="J143" s="170"/>
      <c r="K143" s="172">
        <v>105</v>
      </c>
      <c r="L143" s="170"/>
      <c r="M143" s="170"/>
      <c r="N143" s="170"/>
      <c r="O143" s="170"/>
      <c r="P143" s="170"/>
      <c r="Q143" s="170"/>
      <c r="R143" s="173"/>
      <c r="T143" s="174"/>
      <c r="U143" s="170"/>
      <c r="V143" s="170"/>
      <c r="W143" s="170"/>
      <c r="X143" s="170"/>
      <c r="Y143" s="170"/>
      <c r="Z143" s="170"/>
      <c r="AA143" s="175"/>
      <c r="AT143" s="176" t="s">
        <v>166</v>
      </c>
      <c r="AU143" s="176" t="s">
        <v>117</v>
      </c>
      <c r="AV143" s="10" t="s">
        <v>117</v>
      </c>
      <c r="AW143" s="10" t="s">
        <v>35</v>
      </c>
      <c r="AX143" s="10" t="s">
        <v>78</v>
      </c>
      <c r="AY143" s="176" t="s">
        <v>158</v>
      </c>
    </row>
    <row r="144" spans="2:65" s="11" customFormat="1" ht="14.4" customHeight="1">
      <c r="B144" s="177"/>
      <c r="C144" s="178"/>
      <c r="D144" s="178"/>
      <c r="E144" s="179" t="s">
        <v>5</v>
      </c>
      <c r="F144" s="248" t="s">
        <v>167</v>
      </c>
      <c r="G144" s="249"/>
      <c r="H144" s="249"/>
      <c r="I144" s="249"/>
      <c r="J144" s="178"/>
      <c r="K144" s="180">
        <v>105</v>
      </c>
      <c r="L144" s="178"/>
      <c r="M144" s="178"/>
      <c r="N144" s="178"/>
      <c r="O144" s="178"/>
      <c r="P144" s="178"/>
      <c r="Q144" s="178"/>
      <c r="R144" s="181"/>
      <c r="T144" s="182"/>
      <c r="U144" s="178"/>
      <c r="V144" s="178"/>
      <c r="W144" s="178"/>
      <c r="X144" s="178"/>
      <c r="Y144" s="178"/>
      <c r="Z144" s="178"/>
      <c r="AA144" s="183"/>
      <c r="AT144" s="184" t="s">
        <v>166</v>
      </c>
      <c r="AU144" s="184" t="s">
        <v>117</v>
      </c>
      <c r="AV144" s="11" t="s">
        <v>163</v>
      </c>
      <c r="AW144" s="11" t="s">
        <v>35</v>
      </c>
      <c r="AX144" s="11" t="s">
        <v>86</v>
      </c>
      <c r="AY144" s="184" t="s">
        <v>158</v>
      </c>
    </row>
    <row r="145" spans="2:65" s="1" customFormat="1" ht="22.8" customHeight="1">
      <c r="B145" s="133"/>
      <c r="C145" s="162" t="s">
        <v>194</v>
      </c>
      <c r="D145" s="162" t="s">
        <v>159</v>
      </c>
      <c r="E145" s="163" t="s">
        <v>473</v>
      </c>
      <c r="F145" s="254" t="s">
        <v>474</v>
      </c>
      <c r="G145" s="254"/>
      <c r="H145" s="254"/>
      <c r="I145" s="254"/>
      <c r="J145" s="164" t="s">
        <v>177</v>
      </c>
      <c r="K145" s="165">
        <v>63</v>
      </c>
      <c r="L145" s="255">
        <v>0</v>
      </c>
      <c r="M145" s="255"/>
      <c r="N145" s="253">
        <f>ROUND(L145*K145,2)</f>
        <v>0</v>
      </c>
      <c r="O145" s="253"/>
      <c r="P145" s="253"/>
      <c r="Q145" s="253"/>
      <c r="R145" s="136"/>
      <c r="T145" s="166" t="s">
        <v>5</v>
      </c>
      <c r="U145" s="45" t="s">
        <v>43</v>
      </c>
      <c r="V145" s="37"/>
      <c r="W145" s="167">
        <f>V145*K145</f>
        <v>0</v>
      </c>
      <c r="X145" s="167">
        <v>0</v>
      </c>
      <c r="Y145" s="167">
        <f>X145*K145</f>
        <v>0</v>
      </c>
      <c r="Z145" s="167">
        <v>0</v>
      </c>
      <c r="AA145" s="168">
        <f>Z145*K145</f>
        <v>0</v>
      </c>
      <c r="AR145" s="20" t="s">
        <v>163</v>
      </c>
      <c r="AT145" s="20" t="s">
        <v>159</v>
      </c>
      <c r="AU145" s="20" t="s">
        <v>117</v>
      </c>
      <c r="AY145" s="20" t="s">
        <v>158</v>
      </c>
      <c r="BE145" s="107">
        <f>IF(U145="základní",N145,0)</f>
        <v>0</v>
      </c>
      <c r="BF145" s="107">
        <f>IF(U145="snížená",N145,0)</f>
        <v>0</v>
      </c>
      <c r="BG145" s="107">
        <f>IF(U145="zákl. přenesená",N145,0)</f>
        <v>0</v>
      </c>
      <c r="BH145" s="107">
        <f>IF(U145="sníž. přenesená",N145,0)</f>
        <v>0</v>
      </c>
      <c r="BI145" s="107">
        <f>IF(U145="nulová",N145,0)</f>
        <v>0</v>
      </c>
      <c r="BJ145" s="20" t="s">
        <v>86</v>
      </c>
      <c r="BK145" s="107">
        <f>ROUND(L145*K145,2)</f>
        <v>0</v>
      </c>
      <c r="BL145" s="20" t="s">
        <v>163</v>
      </c>
      <c r="BM145" s="20" t="s">
        <v>475</v>
      </c>
    </row>
    <row r="146" spans="2:65" s="10" customFormat="1" ht="14.4" customHeight="1">
      <c r="B146" s="169"/>
      <c r="C146" s="170"/>
      <c r="D146" s="170"/>
      <c r="E146" s="171" t="s">
        <v>5</v>
      </c>
      <c r="F146" s="246" t="s">
        <v>464</v>
      </c>
      <c r="G146" s="247"/>
      <c r="H146" s="247"/>
      <c r="I146" s="247"/>
      <c r="J146" s="170"/>
      <c r="K146" s="172">
        <v>63</v>
      </c>
      <c r="L146" s="170"/>
      <c r="M146" s="170"/>
      <c r="N146" s="170"/>
      <c r="O146" s="170"/>
      <c r="P146" s="170"/>
      <c r="Q146" s="170"/>
      <c r="R146" s="173"/>
      <c r="T146" s="174"/>
      <c r="U146" s="170"/>
      <c r="V146" s="170"/>
      <c r="W146" s="170"/>
      <c r="X146" s="170"/>
      <c r="Y146" s="170"/>
      <c r="Z146" s="170"/>
      <c r="AA146" s="175"/>
      <c r="AT146" s="176" t="s">
        <v>166</v>
      </c>
      <c r="AU146" s="176" t="s">
        <v>117</v>
      </c>
      <c r="AV146" s="10" t="s">
        <v>117</v>
      </c>
      <c r="AW146" s="10" t="s">
        <v>35</v>
      </c>
      <c r="AX146" s="10" t="s">
        <v>78</v>
      </c>
      <c r="AY146" s="176" t="s">
        <v>158</v>
      </c>
    </row>
    <row r="147" spans="2:65" s="11" customFormat="1" ht="14.4" customHeight="1">
      <c r="B147" s="177"/>
      <c r="C147" s="178"/>
      <c r="D147" s="178"/>
      <c r="E147" s="179" t="s">
        <v>5</v>
      </c>
      <c r="F147" s="248" t="s">
        <v>167</v>
      </c>
      <c r="G147" s="249"/>
      <c r="H147" s="249"/>
      <c r="I147" s="249"/>
      <c r="J147" s="178"/>
      <c r="K147" s="180">
        <v>63</v>
      </c>
      <c r="L147" s="178"/>
      <c r="M147" s="178"/>
      <c r="N147" s="178"/>
      <c r="O147" s="178"/>
      <c r="P147" s="178"/>
      <c r="Q147" s="178"/>
      <c r="R147" s="181"/>
      <c r="T147" s="182"/>
      <c r="U147" s="178"/>
      <c r="V147" s="178"/>
      <c r="W147" s="178"/>
      <c r="X147" s="178"/>
      <c r="Y147" s="178"/>
      <c r="Z147" s="178"/>
      <c r="AA147" s="183"/>
      <c r="AT147" s="184" t="s">
        <v>166</v>
      </c>
      <c r="AU147" s="184" t="s">
        <v>117</v>
      </c>
      <c r="AV147" s="11" t="s">
        <v>163</v>
      </c>
      <c r="AW147" s="11" t="s">
        <v>35</v>
      </c>
      <c r="AX147" s="11" t="s">
        <v>86</v>
      </c>
      <c r="AY147" s="184" t="s">
        <v>158</v>
      </c>
    </row>
    <row r="148" spans="2:65" s="1" customFormat="1" ht="22.8" customHeight="1">
      <c r="B148" s="133"/>
      <c r="C148" s="162" t="s">
        <v>199</v>
      </c>
      <c r="D148" s="162" t="s">
        <v>159</v>
      </c>
      <c r="E148" s="163" t="s">
        <v>476</v>
      </c>
      <c r="F148" s="254" t="s">
        <v>477</v>
      </c>
      <c r="G148" s="254"/>
      <c r="H148" s="254"/>
      <c r="I148" s="254"/>
      <c r="J148" s="164" t="s">
        <v>177</v>
      </c>
      <c r="K148" s="165">
        <v>63</v>
      </c>
      <c r="L148" s="255">
        <v>0</v>
      </c>
      <c r="M148" s="255"/>
      <c r="N148" s="253">
        <f>ROUND(L148*K148,2)</f>
        <v>0</v>
      </c>
      <c r="O148" s="253"/>
      <c r="P148" s="253"/>
      <c r="Q148" s="253"/>
      <c r="R148" s="136"/>
      <c r="T148" s="166" t="s">
        <v>5</v>
      </c>
      <c r="U148" s="45" t="s">
        <v>43</v>
      </c>
      <c r="V148" s="37"/>
      <c r="W148" s="167">
        <f>V148*K148</f>
        <v>0</v>
      </c>
      <c r="X148" s="167">
        <v>0</v>
      </c>
      <c r="Y148" s="167">
        <f>X148*K148</f>
        <v>0</v>
      </c>
      <c r="Z148" s="167">
        <v>0</v>
      </c>
      <c r="AA148" s="168">
        <f>Z148*K148</f>
        <v>0</v>
      </c>
      <c r="AR148" s="20" t="s">
        <v>163</v>
      </c>
      <c r="AT148" s="20" t="s">
        <v>159</v>
      </c>
      <c r="AU148" s="20" t="s">
        <v>117</v>
      </c>
      <c r="AY148" s="20" t="s">
        <v>158</v>
      </c>
      <c r="BE148" s="107">
        <f>IF(U148="základní",N148,0)</f>
        <v>0</v>
      </c>
      <c r="BF148" s="107">
        <f>IF(U148="snížená",N148,0)</f>
        <v>0</v>
      </c>
      <c r="BG148" s="107">
        <f>IF(U148="zákl. přenesená",N148,0)</f>
        <v>0</v>
      </c>
      <c r="BH148" s="107">
        <f>IF(U148="sníž. přenesená",N148,0)</f>
        <v>0</v>
      </c>
      <c r="BI148" s="107">
        <f>IF(U148="nulová",N148,0)</f>
        <v>0</v>
      </c>
      <c r="BJ148" s="20" t="s">
        <v>86</v>
      </c>
      <c r="BK148" s="107">
        <f>ROUND(L148*K148,2)</f>
        <v>0</v>
      </c>
      <c r="BL148" s="20" t="s">
        <v>163</v>
      </c>
      <c r="BM148" s="20" t="s">
        <v>478</v>
      </c>
    </row>
    <row r="149" spans="2:65" s="10" customFormat="1" ht="14.4" customHeight="1">
      <c r="B149" s="169"/>
      <c r="C149" s="170"/>
      <c r="D149" s="170"/>
      <c r="E149" s="171" t="s">
        <v>5</v>
      </c>
      <c r="F149" s="246" t="s">
        <v>468</v>
      </c>
      <c r="G149" s="247"/>
      <c r="H149" s="247"/>
      <c r="I149" s="247"/>
      <c r="J149" s="170"/>
      <c r="K149" s="172">
        <v>63</v>
      </c>
      <c r="L149" s="170"/>
      <c r="M149" s="170"/>
      <c r="N149" s="170"/>
      <c r="O149" s="170"/>
      <c r="P149" s="170"/>
      <c r="Q149" s="170"/>
      <c r="R149" s="173"/>
      <c r="T149" s="174"/>
      <c r="U149" s="170"/>
      <c r="V149" s="170"/>
      <c r="W149" s="170"/>
      <c r="X149" s="170"/>
      <c r="Y149" s="170"/>
      <c r="Z149" s="170"/>
      <c r="AA149" s="175"/>
      <c r="AT149" s="176" t="s">
        <v>166</v>
      </c>
      <c r="AU149" s="176" t="s">
        <v>117</v>
      </c>
      <c r="AV149" s="10" t="s">
        <v>117</v>
      </c>
      <c r="AW149" s="10" t="s">
        <v>35</v>
      </c>
      <c r="AX149" s="10" t="s">
        <v>78</v>
      </c>
      <c r="AY149" s="176" t="s">
        <v>158</v>
      </c>
    </row>
    <row r="150" spans="2:65" s="11" customFormat="1" ht="14.4" customHeight="1">
      <c r="B150" s="177"/>
      <c r="C150" s="178"/>
      <c r="D150" s="178"/>
      <c r="E150" s="179" t="s">
        <v>5</v>
      </c>
      <c r="F150" s="248" t="s">
        <v>167</v>
      </c>
      <c r="G150" s="249"/>
      <c r="H150" s="249"/>
      <c r="I150" s="249"/>
      <c r="J150" s="178"/>
      <c r="K150" s="180">
        <v>63</v>
      </c>
      <c r="L150" s="178"/>
      <c r="M150" s="178"/>
      <c r="N150" s="178"/>
      <c r="O150" s="178"/>
      <c r="P150" s="178"/>
      <c r="Q150" s="178"/>
      <c r="R150" s="181"/>
      <c r="T150" s="182"/>
      <c r="U150" s="178"/>
      <c r="V150" s="178"/>
      <c r="W150" s="178"/>
      <c r="X150" s="178"/>
      <c r="Y150" s="178"/>
      <c r="Z150" s="178"/>
      <c r="AA150" s="183"/>
      <c r="AT150" s="184" t="s">
        <v>166</v>
      </c>
      <c r="AU150" s="184" t="s">
        <v>117</v>
      </c>
      <c r="AV150" s="11" t="s">
        <v>163</v>
      </c>
      <c r="AW150" s="11" t="s">
        <v>35</v>
      </c>
      <c r="AX150" s="11" t="s">
        <v>86</v>
      </c>
      <c r="AY150" s="184" t="s">
        <v>158</v>
      </c>
    </row>
    <row r="151" spans="2:65" s="1" customFormat="1" ht="22.8" customHeight="1">
      <c r="B151" s="133"/>
      <c r="C151" s="162" t="s">
        <v>203</v>
      </c>
      <c r="D151" s="162" t="s">
        <v>159</v>
      </c>
      <c r="E151" s="163" t="s">
        <v>479</v>
      </c>
      <c r="F151" s="254" t="s">
        <v>480</v>
      </c>
      <c r="G151" s="254"/>
      <c r="H151" s="254"/>
      <c r="I151" s="254"/>
      <c r="J151" s="164" t="s">
        <v>162</v>
      </c>
      <c r="K151" s="165">
        <v>105</v>
      </c>
      <c r="L151" s="255">
        <v>0</v>
      </c>
      <c r="M151" s="255"/>
      <c r="N151" s="253">
        <f>ROUND(L151*K151,2)</f>
        <v>0</v>
      </c>
      <c r="O151" s="253"/>
      <c r="P151" s="253"/>
      <c r="Q151" s="253"/>
      <c r="R151" s="136"/>
      <c r="T151" s="166" t="s">
        <v>5</v>
      </c>
      <c r="U151" s="45" t="s">
        <v>43</v>
      </c>
      <c r="V151" s="37"/>
      <c r="W151" s="167">
        <f>V151*K151</f>
        <v>0</v>
      </c>
      <c r="X151" s="167">
        <v>0</v>
      </c>
      <c r="Y151" s="167">
        <f>X151*K151</f>
        <v>0</v>
      </c>
      <c r="Z151" s="167">
        <v>0</v>
      </c>
      <c r="AA151" s="168">
        <f>Z151*K151</f>
        <v>0</v>
      </c>
      <c r="AR151" s="20" t="s">
        <v>163</v>
      </c>
      <c r="AT151" s="20" t="s">
        <v>159</v>
      </c>
      <c r="AU151" s="20" t="s">
        <v>117</v>
      </c>
      <c r="AY151" s="20" t="s">
        <v>158</v>
      </c>
      <c r="BE151" s="107">
        <f>IF(U151="základní",N151,0)</f>
        <v>0</v>
      </c>
      <c r="BF151" s="107">
        <f>IF(U151="snížená",N151,0)</f>
        <v>0</v>
      </c>
      <c r="BG151" s="107">
        <f>IF(U151="zákl. přenesená",N151,0)</f>
        <v>0</v>
      </c>
      <c r="BH151" s="107">
        <f>IF(U151="sníž. přenesená",N151,0)</f>
        <v>0</v>
      </c>
      <c r="BI151" s="107">
        <f>IF(U151="nulová",N151,0)</f>
        <v>0</v>
      </c>
      <c r="BJ151" s="20" t="s">
        <v>86</v>
      </c>
      <c r="BK151" s="107">
        <f>ROUND(L151*K151,2)</f>
        <v>0</v>
      </c>
      <c r="BL151" s="20" t="s">
        <v>163</v>
      </c>
      <c r="BM151" s="20" t="s">
        <v>481</v>
      </c>
    </row>
    <row r="152" spans="2:65" s="10" customFormat="1" ht="14.4" customHeight="1">
      <c r="B152" s="169"/>
      <c r="C152" s="170"/>
      <c r="D152" s="170"/>
      <c r="E152" s="171" t="s">
        <v>5</v>
      </c>
      <c r="F152" s="246" t="s">
        <v>472</v>
      </c>
      <c r="G152" s="247"/>
      <c r="H152" s="247"/>
      <c r="I152" s="247"/>
      <c r="J152" s="170"/>
      <c r="K152" s="172">
        <v>105</v>
      </c>
      <c r="L152" s="170"/>
      <c r="M152" s="170"/>
      <c r="N152" s="170"/>
      <c r="O152" s="170"/>
      <c r="P152" s="170"/>
      <c r="Q152" s="170"/>
      <c r="R152" s="173"/>
      <c r="T152" s="174"/>
      <c r="U152" s="170"/>
      <c r="V152" s="170"/>
      <c r="W152" s="170"/>
      <c r="X152" s="170"/>
      <c r="Y152" s="170"/>
      <c r="Z152" s="170"/>
      <c r="AA152" s="175"/>
      <c r="AT152" s="176" t="s">
        <v>166</v>
      </c>
      <c r="AU152" s="176" t="s">
        <v>117</v>
      </c>
      <c r="AV152" s="10" t="s">
        <v>117</v>
      </c>
      <c r="AW152" s="10" t="s">
        <v>35</v>
      </c>
      <c r="AX152" s="10" t="s">
        <v>78</v>
      </c>
      <c r="AY152" s="176" t="s">
        <v>158</v>
      </c>
    </row>
    <row r="153" spans="2:65" s="11" customFormat="1" ht="14.4" customHeight="1">
      <c r="B153" s="177"/>
      <c r="C153" s="178"/>
      <c r="D153" s="178"/>
      <c r="E153" s="179" t="s">
        <v>5</v>
      </c>
      <c r="F153" s="248" t="s">
        <v>167</v>
      </c>
      <c r="G153" s="249"/>
      <c r="H153" s="249"/>
      <c r="I153" s="249"/>
      <c r="J153" s="178"/>
      <c r="K153" s="180">
        <v>105</v>
      </c>
      <c r="L153" s="178"/>
      <c r="M153" s="178"/>
      <c r="N153" s="178"/>
      <c r="O153" s="178"/>
      <c r="P153" s="178"/>
      <c r="Q153" s="178"/>
      <c r="R153" s="181"/>
      <c r="T153" s="182"/>
      <c r="U153" s="178"/>
      <c r="V153" s="178"/>
      <c r="W153" s="178"/>
      <c r="X153" s="178"/>
      <c r="Y153" s="178"/>
      <c r="Z153" s="178"/>
      <c r="AA153" s="183"/>
      <c r="AT153" s="184" t="s">
        <v>166</v>
      </c>
      <c r="AU153" s="184" t="s">
        <v>117</v>
      </c>
      <c r="AV153" s="11" t="s">
        <v>163</v>
      </c>
      <c r="AW153" s="11" t="s">
        <v>35</v>
      </c>
      <c r="AX153" s="11" t="s">
        <v>86</v>
      </c>
      <c r="AY153" s="184" t="s">
        <v>158</v>
      </c>
    </row>
    <row r="154" spans="2:65" s="1" customFormat="1" ht="22.8" customHeight="1">
      <c r="B154" s="133"/>
      <c r="C154" s="162" t="s">
        <v>209</v>
      </c>
      <c r="D154" s="162" t="s">
        <v>159</v>
      </c>
      <c r="E154" s="163" t="s">
        <v>482</v>
      </c>
      <c r="F154" s="254" t="s">
        <v>483</v>
      </c>
      <c r="G154" s="254"/>
      <c r="H154" s="254"/>
      <c r="I154" s="254"/>
      <c r="J154" s="164" t="s">
        <v>268</v>
      </c>
      <c r="K154" s="165">
        <v>280</v>
      </c>
      <c r="L154" s="255">
        <v>0</v>
      </c>
      <c r="M154" s="255"/>
      <c r="N154" s="253">
        <f>ROUND(L154*K154,2)</f>
        <v>0</v>
      </c>
      <c r="O154" s="253"/>
      <c r="P154" s="253"/>
      <c r="Q154" s="253"/>
      <c r="R154" s="136"/>
      <c r="T154" s="166" t="s">
        <v>5</v>
      </c>
      <c r="U154" s="45" t="s">
        <v>43</v>
      </c>
      <c r="V154" s="37"/>
      <c r="W154" s="167">
        <f>V154*K154</f>
        <v>0</v>
      </c>
      <c r="X154" s="167">
        <v>6.9999999999999999E-4</v>
      </c>
      <c r="Y154" s="167">
        <f>X154*K154</f>
        <v>0.19600000000000001</v>
      </c>
      <c r="Z154" s="167">
        <v>0</v>
      </c>
      <c r="AA154" s="168">
        <f>Z154*K154</f>
        <v>0</v>
      </c>
      <c r="AR154" s="20" t="s">
        <v>163</v>
      </c>
      <c r="AT154" s="20" t="s">
        <v>159</v>
      </c>
      <c r="AU154" s="20" t="s">
        <v>117</v>
      </c>
      <c r="AY154" s="20" t="s">
        <v>158</v>
      </c>
      <c r="BE154" s="107">
        <f>IF(U154="základní",N154,0)</f>
        <v>0</v>
      </c>
      <c r="BF154" s="107">
        <f>IF(U154="snížená",N154,0)</f>
        <v>0</v>
      </c>
      <c r="BG154" s="107">
        <f>IF(U154="zákl. přenesená",N154,0)</f>
        <v>0</v>
      </c>
      <c r="BH154" s="107">
        <f>IF(U154="sníž. přenesená",N154,0)</f>
        <v>0</v>
      </c>
      <c r="BI154" s="107">
        <f>IF(U154="nulová",N154,0)</f>
        <v>0</v>
      </c>
      <c r="BJ154" s="20" t="s">
        <v>86</v>
      </c>
      <c r="BK154" s="107">
        <f>ROUND(L154*K154,2)</f>
        <v>0</v>
      </c>
      <c r="BL154" s="20" t="s">
        <v>163</v>
      </c>
      <c r="BM154" s="20" t="s">
        <v>484</v>
      </c>
    </row>
    <row r="155" spans="2:65" s="10" customFormat="1" ht="14.4" customHeight="1">
      <c r="B155" s="169"/>
      <c r="C155" s="170"/>
      <c r="D155" s="170"/>
      <c r="E155" s="171" t="s">
        <v>5</v>
      </c>
      <c r="F155" s="246" t="s">
        <v>485</v>
      </c>
      <c r="G155" s="247"/>
      <c r="H155" s="247"/>
      <c r="I155" s="247"/>
      <c r="J155" s="170"/>
      <c r="K155" s="172">
        <v>280</v>
      </c>
      <c r="L155" s="170"/>
      <c r="M155" s="170"/>
      <c r="N155" s="170"/>
      <c r="O155" s="170"/>
      <c r="P155" s="170"/>
      <c r="Q155" s="170"/>
      <c r="R155" s="173"/>
      <c r="T155" s="174"/>
      <c r="U155" s="170"/>
      <c r="V155" s="170"/>
      <c r="W155" s="170"/>
      <c r="X155" s="170"/>
      <c r="Y155" s="170"/>
      <c r="Z155" s="170"/>
      <c r="AA155" s="175"/>
      <c r="AT155" s="176" t="s">
        <v>166</v>
      </c>
      <c r="AU155" s="176" t="s">
        <v>117</v>
      </c>
      <c r="AV155" s="10" t="s">
        <v>117</v>
      </c>
      <c r="AW155" s="10" t="s">
        <v>35</v>
      </c>
      <c r="AX155" s="10" t="s">
        <v>78</v>
      </c>
      <c r="AY155" s="176" t="s">
        <v>158</v>
      </c>
    </row>
    <row r="156" spans="2:65" s="11" customFormat="1" ht="14.4" customHeight="1">
      <c r="B156" s="177"/>
      <c r="C156" s="178"/>
      <c r="D156" s="178"/>
      <c r="E156" s="179" t="s">
        <v>5</v>
      </c>
      <c r="F156" s="248" t="s">
        <v>167</v>
      </c>
      <c r="G156" s="249"/>
      <c r="H156" s="249"/>
      <c r="I156" s="249"/>
      <c r="J156" s="178"/>
      <c r="K156" s="180">
        <v>280</v>
      </c>
      <c r="L156" s="178"/>
      <c r="M156" s="178"/>
      <c r="N156" s="178"/>
      <c r="O156" s="178"/>
      <c r="P156" s="178"/>
      <c r="Q156" s="178"/>
      <c r="R156" s="181"/>
      <c r="T156" s="182"/>
      <c r="U156" s="178"/>
      <c r="V156" s="178"/>
      <c r="W156" s="178"/>
      <c r="X156" s="178"/>
      <c r="Y156" s="178"/>
      <c r="Z156" s="178"/>
      <c r="AA156" s="183"/>
      <c r="AT156" s="184" t="s">
        <v>166</v>
      </c>
      <c r="AU156" s="184" t="s">
        <v>117</v>
      </c>
      <c r="AV156" s="11" t="s">
        <v>163</v>
      </c>
      <c r="AW156" s="11" t="s">
        <v>35</v>
      </c>
      <c r="AX156" s="11" t="s">
        <v>86</v>
      </c>
      <c r="AY156" s="184" t="s">
        <v>158</v>
      </c>
    </row>
    <row r="157" spans="2:65" s="1" customFormat="1" ht="22.8" customHeight="1">
      <c r="B157" s="133"/>
      <c r="C157" s="162" t="s">
        <v>214</v>
      </c>
      <c r="D157" s="162" t="s">
        <v>159</v>
      </c>
      <c r="E157" s="163" t="s">
        <v>486</v>
      </c>
      <c r="F157" s="254" t="s">
        <v>487</v>
      </c>
      <c r="G157" s="254"/>
      <c r="H157" s="254"/>
      <c r="I157" s="254"/>
      <c r="J157" s="164" t="s">
        <v>268</v>
      </c>
      <c r="K157" s="165">
        <v>280</v>
      </c>
      <c r="L157" s="255">
        <v>0</v>
      </c>
      <c r="M157" s="255"/>
      <c r="N157" s="253">
        <f>ROUND(L157*K157,2)</f>
        <v>0</v>
      </c>
      <c r="O157" s="253"/>
      <c r="P157" s="253"/>
      <c r="Q157" s="253"/>
      <c r="R157" s="136"/>
      <c r="T157" s="166" t="s">
        <v>5</v>
      </c>
      <c r="U157" s="45" t="s">
        <v>43</v>
      </c>
      <c r="V157" s="37"/>
      <c r="W157" s="167">
        <f>V157*K157</f>
        <v>0</v>
      </c>
      <c r="X157" s="167">
        <v>0</v>
      </c>
      <c r="Y157" s="167">
        <f>X157*K157</f>
        <v>0</v>
      </c>
      <c r="Z157" s="167">
        <v>0</v>
      </c>
      <c r="AA157" s="168">
        <f>Z157*K157</f>
        <v>0</v>
      </c>
      <c r="AR157" s="20" t="s">
        <v>163</v>
      </c>
      <c r="AT157" s="20" t="s">
        <v>159</v>
      </c>
      <c r="AU157" s="20" t="s">
        <v>117</v>
      </c>
      <c r="AY157" s="20" t="s">
        <v>158</v>
      </c>
      <c r="BE157" s="107">
        <f>IF(U157="základní",N157,0)</f>
        <v>0</v>
      </c>
      <c r="BF157" s="107">
        <f>IF(U157="snížená",N157,0)</f>
        <v>0</v>
      </c>
      <c r="BG157" s="107">
        <f>IF(U157="zákl. přenesená",N157,0)</f>
        <v>0</v>
      </c>
      <c r="BH157" s="107">
        <f>IF(U157="sníž. přenesená",N157,0)</f>
        <v>0</v>
      </c>
      <c r="BI157" s="107">
        <f>IF(U157="nulová",N157,0)</f>
        <v>0</v>
      </c>
      <c r="BJ157" s="20" t="s">
        <v>86</v>
      </c>
      <c r="BK157" s="107">
        <f>ROUND(L157*K157,2)</f>
        <v>0</v>
      </c>
      <c r="BL157" s="20" t="s">
        <v>163</v>
      </c>
      <c r="BM157" s="20" t="s">
        <v>488</v>
      </c>
    </row>
    <row r="158" spans="2:65" s="10" customFormat="1" ht="14.4" customHeight="1">
      <c r="B158" s="169"/>
      <c r="C158" s="170"/>
      <c r="D158" s="170"/>
      <c r="E158" s="171" t="s">
        <v>5</v>
      </c>
      <c r="F158" s="246" t="s">
        <v>485</v>
      </c>
      <c r="G158" s="247"/>
      <c r="H158" s="247"/>
      <c r="I158" s="247"/>
      <c r="J158" s="170"/>
      <c r="K158" s="172">
        <v>280</v>
      </c>
      <c r="L158" s="170"/>
      <c r="M158" s="170"/>
      <c r="N158" s="170"/>
      <c r="O158" s="170"/>
      <c r="P158" s="170"/>
      <c r="Q158" s="170"/>
      <c r="R158" s="173"/>
      <c r="T158" s="174"/>
      <c r="U158" s="170"/>
      <c r="V158" s="170"/>
      <c r="W158" s="170"/>
      <c r="X158" s="170"/>
      <c r="Y158" s="170"/>
      <c r="Z158" s="170"/>
      <c r="AA158" s="175"/>
      <c r="AT158" s="176" t="s">
        <v>166</v>
      </c>
      <c r="AU158" s="176" t="s">
        <v>117</v>
      </c>
      <c r="AV158" s="10" t="s">
        <v>117</v>
      </c>
      <c r="AW158" s="10" t="s">
        <v>35</v>
      </c>
      <c r="AX158" s="10" t="s">
        <v>78</v>
      </c>
      <c r="AY158" s="176" t="s">
        <v>158</v>
      </c>
    </row>
    <row r="159" spans="2:65" s="11" customFormat="1" ht="14.4" customHeight="1">
      <c r="B159" s="177"/>
      <c r="C159" s="178"/>
      <c r="D159" s="178"/>
      <c r="E159" s="179" t="s">
        <v>5</v>
      </c>
      <c r="F159" s="248" t="s">
        <v>167</v>
      </c>
      <c r="G159" s="249"/>
      <c r="H159" s="249"/>
      <c r="I159" s="249"/>
      <c r="J159" s="178"/>
      <c r="K159" s="180">
        <v>280</v>
      </c>
      <c r="L159" s="178"/>
      <c r="M159" s="178"/>
      <c r="N159" s="178"/>
      <c r="O159" s="178"/>
      <c r="P159" s="178"/>
      <c r="Q159" s="178"/>
      <c r="R159" s="181"/>
      <c r="T159" s="182"/>
      <c r="U159" s="178"/>
      <c r="V159" s="178"/>
      <c r="W159" s="178"/>
      <c r="X159" s="178"/>
      <c r="Y159" s="178"/>
      <c r="Z159" s="178"/>
      <c r="AA159" s="183"/>
      <c r="AT159" s="184" t="s">
        <v>166</v>
      </c>
      <c r="AU159" s="184" t="s">
        <v>117</v>
      </c>
      <c r="AV159" s="11" t="s">
        <v>163</v>
      </c>
      <c r="AW159" s="11" t="s">
        <v>35</v>
      </c>
      <c r="AX159" s="11" t="s">
        <v>86</v>
      </c>
      <c r="AY159" s="184" t="s">
        <v>158</v>
      </c>
    </row>
    <row r="160" spans="2:65" s="1" customFormat="1" ht="22.8" customHeight="1">
      <c r="B160" s="133"/>
      <c r="C160" s="162" t="s">
        <v>218</v>
      </c>
      <c r="D160" s="162" t="s">
        <v>159</v>
      </c>
      <c r="E160" s="163" t="s">
        <v>489</v>
      </c>
      <c r="F160" s="254" t="s">
        <v>490</v>
      </c>
      <c r="G160" s="254"/>
      <c r="H160" s="254"/>
      <c r="I160" s="254"/>
      <c r="J160" s="164" t="s">
        <v>268</v>
      </c>
      <c r="K160" s="165">
        <v>280</v>
      </c>
      <c r="L160" s="255">
        <v>0</v>
      </c>
      <c r="M160" s="255"/>
      <c r="N160" s="253">
        <f>ROUND(L160*K160,2)</f>
        <v>0</v>
      </c>
      <c r="O160" s="253"/>
      <c r="P160" s="253"/>
      <c r="Q160" s="253"/>
      <c r="R160" s="136"/>
      <c r="T160" s="166" t="s">
        <v>5</v>
      </c>
      <c r="U160" s="45" t="s">
        <v>43</v>
      </c>
      <c r="V160" s="37"/>
      <c r="W160" s="167">
        <f>V160*K160</f>
        <v>0</v>
      </c>
      <c r="X160" s="167">
        <v>7.9000000000000001E-4</v>
      </c>
      <c r="Y160" s="167">
        <f>X160*K160</f>
        <v>0.22120000000000001</v>
      </c>
      <c r="Z160" s="167">
        <v>0</v>
      </c>
      <c r="AA160" s="168">
        <f>Z160*K160</f>
        <v>0</v>
      </c>
      <c r="AR160" s="20" t="s">
        <v>163</v>
      </c>
      <c r="AT160" s="20" t="s">
        <v>159</v>
      </c>
      <c r="AU160" s="20" t="s">
        <v>117</v>
      </c>
      <c r="AY160" s="20" t="s">
        <v>158</v>
      </c>
      <c r="BE160" s="107">
        <f>IF(U160="základní",N160,0)</f>
        <v>0</v>
      </c>
      <c r="BF160" s="107">
        <f>IF(U160="snížená",N160,0)</f>
        <v>0</v>
      </c>
      <c r="BG160" s="107">
        <f>IF(U160="zákl. přenesená",N160,0)</f>
        <v>0</v>
      </c>
      <c r="BH160" s="107">
        <f>IF(U160="sníž. přenesená",N160,0)</f>
        <v>0</v>
      </c>
      <c r="BI160" s="107">
        <f>IF(U160="nulová",N160,0)</f>
        <v>0</v>
      </c>
      <c r="BJ160" s="20" t="s">
        <v>86</v>
      </c>
      <c r="BK160" s="107">
        <f>ROUND(L160*K160,2)</f>
        <v>0</v>
      </c>
      <c r="BL160" s="20" t="s">
        <v>163</v>
      </c>
      <c r="BM160" s="20" t="s">
        <v>491</v>
      </c>
    </row>
    <row r="161" spans="2:65" s="10" customFormat="1" ht="14.4" customHeight="1">
      <c r="B161" s="169"/>
      <c r="C161" s="170"/>
      <c r="D161" s="170"/>
      <c r="E161" s="171" t="s">
        <v>5</v>
      </c>
      <c r="F161" s="246" t="s">
        <v>485</v>
      </c>
      <c r="G161" s="247"/>
      <c r="H161" s="247"/>
      <c r="I161" s="247"/>
      <c r="J161" s="170"/>
      <c r="K161" s="172">
        <v>280</v>
      </c>
      <c r="L161" s="170"/>
      <c r="M161" s="170"/>
      <c r="N161" s="170"/>
      <c r="O161" s="170"/>
      <c r="P161" s="170"/>
      <c r="Q161" s="170"/>
      <c r="R161" s="173"/>
      <c r="T161" s="174"/>
      <c r="U161" s="170"/>
      <c r="V161" s="170"/>
      <c r="W161" s="170"/>
      <c r="X161" s="170"/>
      <c r="Y161" s="170"/>
      <c r="Z161" s="170"/>
      <c r="AA161" s="175"/>
      <c r="AT161" s="176" t="s">
        <v>166</v>
      </c>
      <c r="AU161" s="176" t="s">
        <v>117</v>
      </c>
      <c r="AV161" s="10" t="s">
        <v>117</v>
      </c>
      <c r="AW161" s="10" t="s">
        <v>35</v>
      </c>
      <c r="AX161" s="10" t="s">
        <v>78</v>
      </c>
      <c r="AY161" s="176" t="s">
        <v>158</v>
      </c>
    </row>
    <row r="162" spans="2:65" s="11" customFormat="1" ht="14.4" customHeight="1">
      <c r="B162" s="177"/>
      <c r="C162" s="178"/>
      <c r="D162" s="178"/>
      <c r="E162" s="179" t="s">
        <v>5</v>
      </c>
      <c r="F162" s="248" t="s">
        <v>167</v>
      </c>
      <c r="G162" s="249"/>
      <c r="H162" s="249"/>
      <c r="I162" s="249"/>
      <c r="J162" s="178"/>
      <c r="K162" s="180">
        <v>280</v>
      </c>
      <c r="L162" s="178"/>
      <c r="M162" s="178"/>
      <c r="N162" s="178"/>
      <c r="O162" s="178"/>
      <c r="P162" s="178"/>
      <c r="Q162" s="178"/>
      <c r="R162" s="181"/>
      <c r="T162" s="182"/>
      <c r="U162" s="178"/>
      <c r="V162" s="178"/>
      <c r="W162" s="178"/>
      <c r="X162" s="178"/>
      <c r="Y162" s="178"/>
      <c r="Z162" s="178"/>
      <c r="AA162" s="183"/>
      <c r="AT162" s="184" t="s">
        <v>166</v>
      </c>
      <c r="AU162" s="184" t="s">
        <v>117</v>
      </c>
      <c r="AV162" s="11" t="s">
        <v>163</v>
      </c>
      <c r="AW162" s="11" t="s">
        <v>35</v>
      </c>
      <c r="AX162" s="11" t="s">
        <v>86</v>
      </c>
      <c r="AY162" s="184" t="s">
        <v>158</v>
      </c>
    </row>
    <row r="163" spans="2:65" s="1" customFormat="1" ht="22.8" customHeight="1">
      <c r="B163" s="133"/>
      <c r="C163" s="162" t="s">
        <v>222</v>
      </c>
      <c r="D163" s="162" t="s">
        <v>159</v>
      </c>
      <c r="E163" s="163" t="s">
        <v>492</v>
      </c>
      <c r="F163" s="254" t="s">
        <v>493</v>
      </c>
      <c r="G163" s="254"/>
      <c r="H163" s="254"/>
      <c r="I163" s="254"/>
      <c r="J163" s="164" t="s">
        <v>268</v>
      </c>
      <c r="K163" s="165">
        <v>280</v>
      </c>
      <c r="L163" s="255">
        <v>0</v>
      </c>
      <c r="M163" s="255"/>
      <c r="N163" s="253">
        <f>ROUND(L163*K163,2)</f>
        <v>0</v>
      </c>
      <c r="O163" s="253"/>
      <c r="P163" s="253"/>
      <c r="Q163" s="253"/>
      <c r="R163" s="136"/>
      <c r="T163" s="166" t="s">
        <v>5</v>
      </c>
      <c r="U163" s="45" t="s">
        <v>43</v>
      </c>
      <c r="V163" s="37"/>
      <c r="W163" s="167">
        <f>V163*K163</f>
        <v>0</v>
      </c>
      <c r="X163" s="167">
        <v>0</v>
      </c>
      <c r="Y163" s="167">
        <f>X163*K163</f>
        <v>0</v>
      </c>
      <c r="Z163" s="167">
        <v>0</v>
      </c>
      <c r="AA163" s="168">
        <f>Z163*K163</f>
        <v>0</v>
      </c>
      <c r="AR163" s="20" t="s">
        <v>163</v>
      </c>
      <c r="AT163" s="20" t="s">
        <v>159</v>
      </c>
      <c r="AU163" s="20" t="s">
        <v>117</v>
      </c>
      <c r="AY163" s="20" t="s">
        <v>158</v>
      </c>
      <c r="BE163" s="107">
        <f>IF(U163="základní",N163,0)</f>
        <v>0</v>
      </c>
      <c r="BF163" s="107">
        <f>IF(U163="snížená",N163,0)</f>
        <v>0</v>
      </c>
      <c r="BG163" s="107">
        <f>IF(U163="zákl. přenesená",N163,0)</f>
        <v>0</v>
      </c>
      <c r="BH163" s="107">
        <f>IF(U163="sníž. přenesená",N163,0)</f>
        <v>0</v>
      </c>
      <c r="BI163" s="107">
        <f>IF(U163="nulová",N163,0)</f>
        <v>0</v>
      </c>
      <c r="BJ163" s="20" t="s">
        <v>86</v>
      </c>
      <c r="BK163" s="107">
        <f>ROUND(L163*K163,2)</f>
        <v>0</v>
      </c>
      <c r="BL163" s="20" t="s">
        <v>163</v>
      </c>
      <c r="BM163" s="20" t="s">
        <v>494</v>
      </c>
    </row>
    <row r="164" spans="2:65" s="10" customFormat="1" ht="14.4" customHeight="1">
      <c r="B164" s="169"/>
      <c r="C164" s="170"/>
      <c r="D164" s="170"/>
      <c r="E164" s="171" t="s">
        <v>5</v>
      </c>
      <c r="F164" s="246" t="s">
        <v>485</v>
      </c>
      <c r="G164" s="247"/>
      <c r="H164" s="247"/>
      <c r="I164" s="247"/>
      <c r="J164" s="170"/>
      <c r="K164" s="172">
        <v>280</v>
      </c>
      <c r="L164" s="170"/>
      <c r="M164" s="170"/>
      <c r="N164" s="170"/>
      <c r="O164" s="170"/>
      <c r="P164" s="170"/>
      <c r="Q164" s="170"/>
      <c r="R164" s="173"/>
      <c r="T164" s="174"/>
      <c r="U164" s="170"/>
      <c r="V164" s="170"/>
      <c r="W164" s="170"/>
      <c r="X164" s="170"/>
      <c r="Y164" s="170"/>
      <c r="Z164" s="170"/>
      <c r="AA164" s="175"/>
      <c r="AT164" s="176" t="s">
        <v>166</v>
      </c>
      <c r="AU164" s="176" t="s">
        <v>117</v>
      </c>
      <c r="AV164" s="10" t="s">
        <v>117</v>
      </c>
      <c r="AW164" s="10" t="s">
        <v>35</v>
      </c>
      <c r="AX164" s="10" t="s">
        <v>78</v>
      </c>
      <c r="AY164" s="176" t="s">
        <v>158</v>
      </c>
    </row>
    <row r="165" spans="2:65" s="11" customFormat="1" ht="14.4" customHeight="1">
      <c r="B165" s="177"/>
      <c r="C165" s="178"/>
      <c r="D165" s="178"/>
      <c r="E165" s="179" t="s">
        <v>5</v>
      </c>
      <c r="F165" s="248" t="s">
        <v>167</v>
      </c>
      <c r="G165" s="249"/>
      <c r="H165" s="249"/>
      <c r="I165" s="249"/>
      <c r="J165" s="178"/>
      <c r="K165" s="180">
        <v>280</v>
      </c>
      <c r="L165" s="178"/>
      <c r="M165" s="178"/>
      <c r="N165" s="178"/>
      <c r="O165" s="178"/>
      <c r="P165" s="178"/>
      <c r="Q165" s="178"/>
      <c r="R165" s="181"/>
      <c r="T165" s="182"/>
      <c r="U165" s="178"/>
      <c r="V165" s="178"/>
      <c r="W165" s="178"/>
      <c r="X165" s="178"/>
      <c r="Y165" s="178"/>
      <c r="Z165" s="178"/>
      <c r="AA165" s="183"/>
      <c r="AT165" s="184" t="s">
        <v>166</v>
      </c>
      <c r="AU165" s="184" t="s">
        <v>117</v>
      </c>
      <c r="AV165" s="11" t="s">
        <v>163</v>
      </c>
      <c r="AW165" s="11" t="s">
        <v>35</v>
      </c>
      <c r="AX165" s="11" t="s">
        <v>86</v>
      </c>
      <c r="AY165" s="184" t="s">
        <v>158</v>
      </c>
    </row>
    <row r="166" spans="2:65" s="1" customFormat="1" ht="22.8" customHeight="1">
      <c r="B166" s="133"/>
      <c r="C166" s="162" t="s">
        <v>11</v>
      </c>
      <c r="D166" s="162" t="s">
        <v>159</v>
      </c>
      <c r="E166" s="163" t="s">
        <v>495</v>
      </c>
      <c r="F166" s="254" t="s">
        <v>496</v>
      </c>
      <c r="G166" s="254"/>
      <c r="H166" s="254"/>
      <c r="I166" s="254"/>
      <c r="J166" s="164" t="s">
        <v>177</v>
      </c>
      <c r="K166" s="165">
        <v>126</v>
      </c>
      <c r="L166" s="255">
        <v>0</v>
      </c>
      <c r="M166" s="255"/>
      <c r="N166" s="253">
        <f>ROUND(L166*K166,2)</f>
        <v>0</v>
      </c>
      <c r="O166" s="253"/>
      <c r="P166" s="253"/>
      <c r="Q166" s="253"/>
      <c r="R166" s="136"/>
      <c r="T166" s="166" t="s">
        <v>5</v>
      </c>
      <c r="U166" s="45" t="s">
        <v>43</v>
      </c>
      <c r="V166" s="37"/>
      <c r="W166" s="167">
        <f>V166*K166</f>
        <v>0</v>
      </c>
      <c r="X166" s="167">
        <v>0</v>
      </c>
      <c r="Y166" s="167">
        <f>X166*K166</f>
        <v>0</v>
      </c>
      <c r="Z166" s="167">
        <v>0</v>
      </c>
      <c r="AA166" s="168">
        <f>Z166*K166</f>
        <v>0</v>
      </c>
      <c r="AR166" s="20" t="s">
        <v>163</v>
      </c>
      <c r="AT166" s="20" t="s">
        <v>159</v>
      </c>
      <c r="AU166" s="20" t="s">
        <v>117</v>
      </c>
      <c r="AY166" s="20" t="s">
        <v>158</v>
      </c>
      <c r="BE166" s="107">
        <f>IF(U166="základní",N166,0)</f>
        <v>0</v>
      </c>
      <c r="BF166" s="107">
        <f>IF(U166="snížená",N166,0)</f>
        <v>0</v>
      </c>
      <c r="BG166" s="107">
        <f>IF(U166="zákl. přenesená",N166,0)</f>
        <v>0</v>
      </c>
      <c r="BH166" s="107">
        <f>IF(U166="sníž. přenesená",N166,0)</f>
        <v>0</v>
      </c>
      <c r="BI166" s="107">
        <f>IF(U166="nulová",N166,0)</f>
        <v>0</v>
      </c>
      <c r="BJ166" s="20" t="s">
        <v>86</v>
      </c>
      <c r="BK166" s="107">
        <f>ROUND(L166*K166,2)</f>
        <v>0</v>
      </c>
      <c r="BL166" s="20" t="s">
        <v>163</v>
      </c>
      <c r="BM166" s="20" t="s">
        <v>497</v>
      </c>
    </row>
    <row r="167" spans="2:65" s="10" customFormat="1" ht="14.4" customHeight="1">
      <c r="B167" s="169"/>
      <c r="C167" s="170"/>
      <c r="D167" s="170"/>
      <c r="E167" s="171" t="s">
        <v>5</v>
      </c>
      <c r="F167" s="246" t="s">
        <v>498</v>
      </c>
      <c r="G167" s="247"/>
      <c r="H167" s="247"/>
      <c r="I167" s="247"/>
      <c r="J167" s="170"/>
      <c r="K167" s="172">
        <v>126</v>
      </c>
      <c r="L167" s="170"/>
      <c r="M167" s="170"/>
      <c r="N167" s="170"/>
      <c r="O167" s="170"/>
      <c r="P167" s="170"/>
      <c r="Q167" s="170"/>
      <c r="R167" s="173"/>
      <c r="T167" s="174"/>
      <c r="U167" s="170"/>
      <c r="V167" s="170"/>
      <c r="W167" s="170"/>
      <c r="X167" s="170"/>
      <c r="Y167" s="170"/>
      <c r="Z167" s="170"/>
      <c r="AA167" s="175"/>
      <c r="AT167" s="176" t="s">
        <v>166</v>
      </c>
      <c r="AU167" s="176" t="s">
        <v>117</v>
      </c>
      <c r="AV167" s="10" t="s">
        <v>117</v>
      </c>
      <c r="AW167" s="10" t="s">
        <v>35</v>
      </c>
      <c r="AX167" s="10" t="s">
        <v>78</v>
      </c>
      <c r="AY167" s="176" t="s">
        <v>158</v>
      </c>
    </row>
    <row r="168" spans="2:65" s="11" customFormat="1" ht="14.4" customHeight="1">
      <c r="B168" s="177"/>
      <c r="C168" s="178"/>
      <c r="D168" s="178"/>
      <c r="E168" s="179" t="s">
        <v>5</v>
      </c>
      <c r="F168" s="248" t="s">
        <v>167</v>
      </c>
      <c r="G168" s="249"/>
      <c r="H168" s="249"/>
      <c r="I168" s="249"/>
      <c r="J168" s="178"/>
      <c r="K168" s="180">
        <v>126</v>
      </c>
      <c r="L168" s="178"/>
      <c r="M168" s="178"/>
      <c r="N168" s="178"/>
      <c r="O168" s="178"/>
      <c r="P168" s="178"/>
      <c r="Q168" s="178"/>
      <c r="R168" s="181"/>
      <c r="T168" s="182"/>
      <c r="U168" s="178"/>
      <c r="V168" s="178"/>
      <c r="W168" s="178"/>
      <c r="X168" s="178"/>
      <c r="Y168" s="178"/>
      <c r="Z168" s="178"/>
      <c r="AA168" s="183"/>
      <c r="AT168" s="184" t="s">
        <v>166</v>
      </c>
      <c r="AU168" s="184" t="s">
        <v>117</v>
      </c>
      <c r="AV168" s="11" t="s">
        <v>163</v>
      </c>
      <c r="AW168" s="11" t="s">
        <v>35</v>
      </c>
      <c r="AX168" s="11" t="s">
        <v>86</v>
      </c>
      <c r="AY168" s="184" t="s">
        <v>158</v>
      </c>
    </row>
    <row r="169" spans="2:65" s="1" customFormat="1" ht="34.200000000000003" customHeight="1">
      <c r="B169" s="133"/>
      <c r="C169" s="162" t="s">
        <v>231</v>
      </c>
      <c r="D169" s="162" t="s">
        <v>159</v>
      </c>
      <c r="E169" s="163" t="s">
        <v>419</v>
      </c>
      <c r="F169" s="254" t="s">
        <v>420</v>
      </c>
      <c r="G169" s="254"/>
      <c r="H169" s="254"/>
      <c r="I169" s="254"/>
      <c r="J169" s="164" t="s">
        <v>177</v>
      </c>
      <c r="K169" s="165">
        <v>118</v>
      </c>
      <c r="L169" s="255">
        <v>0</v>
      </c>
      <c r="M169" s="255"/>
      <c r="N169" s="253">
        <f>ROUND(L169*K169,2)</f>
        <v>0</v>
      </c>
      <c r="O169" s="253"/>
      <c r="P169" s="253"/>
      <c r="Q169" s="253"/>
      <c r="R169" s="136"/>
      <c r="T169" s="166" t="s">
        <v>5</v>
      </c>
      <c r="U169" s="45" t="s">
        <v>43</v>
      </c>
      <c r="V169" s="37"/>
      <c r="W169" s="167">
        <f>V169*K169</f>
        <v>0</v>
      </c>
      <c r="X169" s="167">
        <v>0</v>
      </c>
      <c r="Y169" s="167">
        <f>X169*K169</f>
        <v>0</v>
      </c>
      <c r="Z169" s="167">
        <v>0</v>
      </c>
      <c r="AA169" s="168">
        <f>Z169*K169</f>
        <v>0</v>
      </c>
      <c r="AR169" s="20" t="s">
        <v>163</v>
      </c>
      <c r="AT169" s="20" t="s">
        <v>159</v>
      </c>
      <c r="AU169" s="20" t="s">
        <v>117</v>
      </c>
      <c r="AY169" s="20" t="s">
        <v>158</v>
      </c>
      <c r="BE169" s="107">
        <f>IF(U169="základní",N169,0)</f>
        <v>0</v>
      </c>
      <c r="BF169" s="107">
        <f>IF(U169="snížená",N169,0)</f>
        <v>0</v>
      </c>
      <c r="BG169" s="107">
        <f>IF(U169="zákl. přenesená",N169,0)</f>
        <v>0</v>
      </c>
      <c r="BH169" s="107">
        <f>IF(U169="sníž. přenesená",N169,0)</f>
        <v>0</v>
      </c>
      <c r="BI169" s="107">
        <f>IF(U169="nulová",N169,0)</f>
        <v>0</v>
      </c>
      <c r="BJ169" s="20" t="s">
        <v>86</v>
      </c>
      <c r="BK169" s="107">
        <f>ROUND(L169*K169,2)</f>
        <v>0</v>
      </c>
      <c r="BL169" s="20" t="s">
        <v>163</v>
      </c>
      <c r="BM169" s="20" t="s">
        <v>499</v>
      </c>
    </row>
    <row r="170" spans="2:65" s="10" customFormat="1" ht="14.4" customHeight="1">
      <c r="B170" s="169"/>
      <c r="C170" s="170"/>
      <c r="D170" s="170"/>
      <c r="E170" s="171" t="s">
        <v>5</v>
      </c>
      <c r="F170" s="246" t="s">
        <v>464</v>
      </c>
      <c r="G170" s="247"/>
      <c r="H170" s="247"/>
      <c r="I170" s="247"/>
      <c r="J170" s="170"/>
      <c r="K170" s="172">
        <v>63</v>
      </c>
      <c r="L170" s="170"/>
      <c r="M170" s="170"/>
      <c r="N170" s="170"/>
      <c r="O170" s="170"/>
      <c r="P170" s="170"/>
      <c r="Q170" s="170"/>
      <c r="R170" s="173"/>
      <c r="T170" s="174"/>
      <c r="U170" s="170"/>
      <c r="V170" s="170"/>
      <c r="W170" s="170"/>
      <c r="X170" s="170"/>
      <c r="Y170" s="170"/>
      <c r="Z170" s="170"/>
      <c r="AA170" s="175"/>
      <c r="AT170" s="176" t="s">
        <v>166</v>
      </c>
      <c r="AU170" s="176" t="s">
        <v>117</v>
      </c>
      <c r="AV170" s="10" t="s">
        <v>117</v>
      </c>
      <c r="AW170" s="10" t="s">
        <v>35</v>
      </c>
      <c r="AX170" s="10" t="s">
        <v>78</v>
      </c>
      <c r="AY170" s="176" t="s">
        <v>158</v>
      </c>
    </row>
    <row r="171" spans="2:65" s="10" customFormat="1" ht="14.4" customHeight="1">
      <c r="B171" s="169"/>
      <c r="C171" s="170"/>
      <c r="D171" s="170"/>
      <c r="E171" s="171" t="s">
        <v>5</v>
      </c>
      <c r="F171" s="256" t="s">
        <v>500</v>
      </c>
      <c r="G171" s="257"/>
      <c r="H171" s="257"/>
      <c r="I171" s="257"/>
      <c r="J171" s="170"/>
      <c r="K171" s="172">
        <v>55</v>
      </c>
      <c r="L171" s="170"/>
      <c r="M171" s="170"/>
      <c r="N171" s="170"/>
      <c r="O171" s="170"/>
      <c r="P171" s="170"/>
      <c r="Q171" s="170"/>
      <c r="R171" s="173"/>
      <c r="T171" s="174"/>
      <c r="U171" s="170"/>
      <c r="V171" s="170"/>
      <c r="W171" s="170"/>
      <c r="X171" s="170"/>
      <c r="Y171" s="170"/>
      <c r="Z171" s="170"/>
      <c r="AA171" s="175"/>
      <c r="AT171" s="176" t="s">
        <v>166</v>
      </c>
      <c r="AU171" s="176" t="s">
        <v>117</v>
      </c>
      <c r="AV171" s="10" t="s">
        <v>117</v>
      </c>
      <c r="AW171" s="10" t="s">
        <v>35</v>
      </c>
      <c r="AX171" s="10" t="s">
        <v>78</v>
      </c>
      <c r="AY171" s="176" t="s">
        <v>158</v>
      </c>
    </row>
    <row r="172" spans="2:65" s="11" customFormat="1" ht="14.4" customHeight="1">
      <c r="B172" s="177"/>
      <c r="C172" s="178"/>
      <c r="D172" s="178"/>
      <c r="E172" s="179" t="s">
        <v>5</v>
      </c>
      <c r="F172" s="248" t="s">
        <v>167</v>
      </c>
      <c r="G172" s="249"/>
      <c r="H172" s="249"/>
      <c r="I172" s="249"/>
      <c r="J172" s="178"/>
      <c r="K172" s="180">
        <v>118</v>
      </c>
      <c r="L172" s="178"/>
      <c r="M172" s="178"/>
      <c r="N172" s="178"/>
      <c r="O172" s="178"/>
      <c r="P172" s="178"/>
      <c r="Q172" s="178"/>
      <c r="R172" s="181"/>
      <c r="T172" s="182"/>
      <c r="U172" s="178"/>
      <c r="V172" s="178"/>
      <c r="W172" s="178"/>
      <c r="X172" s="178"/>
      <c r="Y172" s="178"/>
      <c r="Z172" s="178"/>
      <c r="AA172" s="183"/>
      <c r="AT172" s="184" t="s">
        <v>166</v>
      </c>
      <c r="AU172" s="184" t="s">
        <v>117</v>
      </c>
      <c r="AV172" s="11" t="s">
        <v>163</v>
      </c>
      <c r="AW172" s="11" t="s">
        <v>35</v>
      </c>
      <c r="AX172" s="11" t="s">
        <v>86</v>
      </c>
      <c r="AY172" s="184" t="s">
        <v>158</v>
      </c>
    </row>
    <row r="173" spans="2:65" s="1" customFormat="1" ht="22.8" customHeight="1">
      <c r="B173" s="133"/>
      <c r="C173" s="162" t="s">
        <v>235</v>
      </c>
      <c r="D173" s="162" t="s">
        <v>159</v>
      </c>
      <c r="E173" s="163" t="s">
        <v>261</v>
      </c>
      <c r="F173" s="254" t="s">
        <v>262</v>
      </c>
      <c r="G173" s="254"/>
      <c r="H173" s="254"/>
      <c r="I173" s="254"/>
      <c r="J173" s="164" t="s">
        <v>177</v>
      </c>
      <c r="K173" s="165">
        <v>118</v>
      </c>
      <c r="L173" s="255">
        <v>0</v>
      </c>
      <c r="M173" s="255"/>
      <c r="N173" s="253">
        <f>ROUND(L173*K173,2)</f>
        <v>0</v>
      </c>
      <c r="O173" s="253"/>
      <c r="P173" s="253"/>
      <c r="Q173" s="253"/>
      <c r="R173" s="136"/>
      <c r="T173" s="166" t="s">
        <v>5</v>
      </c>
      <c r="U173" s="45" t="s">
        <v>43</v>
      </c>
      <c r="V173" s="37"/>
      <c r="W173" s="167">
        <f>V173*K173</f>
        <v>0</v>
      </c>
      <c r="X173" s="167">
        <v>0</v>
      </c>
      <c r="Y173" s="167">
        <f>X173*K173</f>
        <v>0</v>
      </c>
      <c r="Z173" s="167">
        <v>0</v>
      </c>
      <c r="AA173" s="168">
        <f>Z173*K173</f>
        <v>0</v>
      </c>
      <c r="AR173" s="20" t="s">
        <v>163</v>
      </c>
      <c r="AT173" s="20" t="s">
        <v>159</v>
      </c>
      <c r="AU173" s="20" t="s">
        <v>117</v>
      </c>
      <c r="AY173" s="20" t="s">
        <v>158</v>
      </c>
      <c r="BE173" s="107">
        <f>IF(U173="základní",N173,0)</f>
        <v>0</v>
      </c>
      <c r="BF173" s="107">
        <f>IF(U173="snížená",N173,0)</f>
        <v>0</v>
      </c>
      <c r="BG173" s="107">
        <f>IF(U173="zákl. přenesená",N173,0)</f>
        <v>0</v>
      </c>
      <c r="BH173" s="107">
        <f>IF(U173="sníž. přenesená",N173,0)</f>
        <v>0</v>
      </c>
      <c r="BI173" s="107">
        <f>IF(U173="nulová",N173,0)</f>
        <v>0</v>
      </c>
      <c r="BJ173" s="20" t="s">
        <v>86</v>
      </c>
      <c r="BK173" s="107">
        <f>ROUND(L173*K173,2)</f>
        <v>0</v>
      </c>
      <c r="BL173" s="20" t="s">
        <v>163</v>
      </c>
      <c r="BM173" s="20" t="s">
        <v>501</v>
      </c>
    </row>
    <row r="174" spans="2:65" s="10" customFormat="1" ht="14.4" customHeight="1">
      <c r="B174" s="169"/>
      <c r="C174" s="170"/>
      <c r="D174" s="170"/>
      <c r="E174" s="171" t="s">
        <v>5</v>
      </c>
      <c r="F174" s="246" t="s">
        <v>502</v>
      </c>
      <c r="G174" s="247"/>
      <c r="H174" s="247"/>
      <c r="I174" s="247"/>
      <c r="J174" s="170"/>
      <c r="K174" s="172">
        <v>118</v>
      </c>
      <c r="L174" s="170"/>
      <c r="M174" s="170"/>
      <c r="N174" s="170"/>
      <c r="O174" s="170"/>
      <c r="P174" s="170"/>
      <c r="Q174" s="170"/>
      <c r="R174" s="173"/>
      <c r="T174" s="174"/>
      <c r="U174" s="170"/>
      <c r="V174" s="170"/>
      <c r="W174" s="170"/>
      <c r="X174" s="170"/>
      <c r="Y174" s="170"/>
      <c r="Z174" s="170"/>
      <c r="AA174" s="175"/>
      <c r="AT174" s="176" t="s">
        <v>166</v>
      </c>
      <c r="AU174" s="176" t="s">
        <v>117</v>
      </c>
      <c r="AV174" s="10" t="s">
        <v>117</v>
      </c>
      <c r="AW174" s="10" t="s">
        <v>35</v>
      </c>
      <c r="AX174" s="10" t="s">
        <v>78</v>
      </c>
      <c r="AY174" s="176" t="s">
        <v>158</v>
      </c>
    </row>
    <row r="175" spans="2:65" s="11" customFormat="1" ht="14.4" customHeight="1">
      <c r="B175" s="177"/>
      <c r="C175" s="178"/>
      <c r="D175" s="178"/>
      <c r="E175" s="179" t="s">
        <v>5</v>
      </c>
      <c r="F175" s="248" t="s">
        <v>167</v>
      </c>
      <c r="G175" s="249"/>
      <c r="H175" s="249"/>
      <c r="I175" s="249"/>
      <c r="J175" s="178"/>
      <c r="K175" s="180">
        <v>118</v>
      </c>
      <c r="L175" s="178"/>
      <c r="M175" s="178"/>
      <c r="N175" s="178"/>
      <c r="O175" s="178"/>
      <c r="P175" s="178"/>
      <c r="Q175" s="178"/>
      <c r="R175" s="181"/>
      <c r="T175" s="182"/>
      <c r="U175" s="178"/>
      <c r="V175" s="178"/>
      <c r="W175" s="178"/>
      <c r="X175" s="178"/>
      <c r="Y175" s="178"/>
      <c r="Z175" s="178"/>
      <c r="AA175" s="183"/>
      <c r="AT175" s="184" t="s">
        <v>166</v>
      </c>
      <c r="AU175" s="184" t="s">
        <v>117</v>
      </c>
      <c r="AV175" s="11" t="s">
        <v>163</v>
      </c>
      <c r="AW175" s="11" t="s">
        <v>35</v>
      </c>
      <c r="AX175" s="11" t="s">
        <v>86</v>
      </c>
      <c r="AY175" s="184" t="s">
        <v>158</v>
      </c>
    </row>
    <row r="176" spans="2:65" s="1" customFormat="1" ht="14.4" customHeight="1">
      <c r="B176" s="133"/>
      <c r="C176" s="162" t="s">
        <v>239</v>
      </c>
      <c r="D176" s="162" t="s">
        <v>159</v>
      </c>
      <c r="E176" s="163" t="s">
        <v>503</v>
      </c>
      <c r="F176" s="254" t="s">
        <v>504</v>
      </c>
      <c r="G176" s="254"/>
      <c r="H176" s="254"/>
      <c r="I176" s="254"/>
      <c r="J176" s="164" t="s">
        <v>162</v>
      </c>
      <c r="K176" s="165">
        <v>210</v>
      </c>
      <c r="L176" s="255">
        <v>0</v>
      </c>
      <c r="M176" s="255"/>
      <c r="N176" s="253">
        <f>ROUND(L176*K176,2)</f>
        <v>0</v>
      </c>
      <c r="O176" s="253"/>
      <c r="P176" s="253"/>
      <c r="Q176" s="253"/>
      <c r="R176" s="136"/>
      <c r="T176" s="166" t="s">
        <v>5</v>
      </c>
      <c r="U176" s="45" t="s">
        <v>43</v>
      </c>
      <c r="V176" s="37"/>
      <c r="W176" s="167">
        <f>V176*K176</f>
        <v>0</v>
      </c>
      <c r="X176" s="167">
        <v>0</v>
      </c>
      <c r="Y176" s="167">
        <f>X176*K176</f>
        <v>0</v>
      </c>
      <c r="Z176" s="167">
        <v>0</v>
      </c>
      <c r="AA176" s="168">
        <f>Z176*K176</f>
        <v>0</v>
      </c>
      <c r="AR176" s="20" t="s">
        <v>163</v>
      </c>
      <c r="AT176" s="20" t="s">
        <v>159</v>
      </c>
      <c r="AU176" s="20" t="s">
        <v>117</v>
      </c>
      <c r="AY176" s="20" t="s">
        <v>158</v>
      </c>
      <c r="BE176" s="107">
        <f>IF(U176="základní",N176,0)</f>
        <v>0</v>
      </c>
      <c r="BF176" s="107">
        <f>IF(U176="snížená",N176,0)</f>
        <v>0</v>
      </c>
      <c r="BG176" s="107">
        <f>IF(U176="zákl. přenesená",N176,0)</f>
        <v>0</v>
      </c>
      <c r="BH176" s="107">
        <f>IF(U176="sníž. přenesená",N176,0)</f>
        <v>0</v>
      </c>
      <c r="BI176" s="107">
        <f>IF(U176="nulová",N176,0)</f>
        <v>0</v>
      </c>
      <c r="BJ176" s="20" t="s">
        <v>86</v>
      </c>
      <c r="BK176" s="107">
        <f>ROUND(L176*K176,2)</f>
        <v>0</v>
      </c>
      <c r="BL176" s="20" t="s">
        <v>163</v>
      </c>
      <c r="BM176" s="20" t="s">
        <v>505</v>
      </c>
    </row>
    <row r="177" spans="2:65" s="10" customFormat="1" ht="14.4" customHeight="1">
      <c r="B177" s="169"/>
      <c r="C177" s="170"/>
      <c r="D177" s="170"/>
      <c r="E177" s="171" t="s">
        <v>5</v>
      </c>
      <c r="F177" s="246" t="s">
        <v>506</v>
      </c>
      <c r="G177" s="247"/>
      <c r="H177" s="247"/>
      <c r="I177" s="247"/>
      <c r="J177" s="170"/>
      <c r="K177" s="172">
        <v>210</v>
      </c>
      <c r="L177" s="170"/>
      <c r="M177" s="170"/>
      <c r="N177" s="170"/>
      <c r="O177" s="170"/>
      <c r="P177" s="170"/>
      <c r="Q177" s="170"/>
      <c r="R177" s="173"/>
      <c r="T177" s="174"/>
      <c r="U177" s="170"/>
      <c r="V177" s="170"/>
      <c r="W177" s="170"/>
      <c r="X177" s="170"/>
      <c r="Y177" s="170"/>
      <c r="Z177" s="170"/>
      <c r="AA177" s="175"/>
      <c r="AT177" s="176" t="s">
        <v>166</v>
      </c>
      <c r="AU177" s="176" t="s">
        <v>117</v>
      </c>
      <c r="AV177" s="10" t="s">
        <v>117</v>
      </c>
      <c r="AW177" s="10" t="s">
        <v>35</v>
      </c>
      <c r="AX177" s="10" t="s">
        <v>78</v>
      </c>
      <c r="AY177" s="176" t="s">
        <v>158</v>
      </c>
    </row>
    <row r="178" spans="2:65" s="11" customFormat="1" ht="14.4" customHeight="1">
      <c r="B178" s="177"/>
      <c r="C178" s="178"/>
      <c r="D178" s="178"/>
      <c r="E178" s="179" t="s">
        <v>5</v>
      </c>
      <c r="F178" s="248" t="s">
        <v>167</v>
      </c>
      <c r="G178" s="249"/>
      <c r="H178" s="249"/>
      <c r="I178" s="249"/>
      <c r="J178" s="178"/>
      <c r="K178" s="180">
        <v>210</v>
      </c>
      <c r="L178" s="178"/>
      <c r="M178" s="178"/>
      <c r="N178" s="178"/>
      <c r="O178" s="178"/>
      <c r="P178" s="178"/>
      <c r="Q178" s="178"/>
      <c r="R178" s="181"/>
      <c r="T178" s="182"/>
      <c r="U178" s="178"/>
      <c r="V178" s="178"/>
      <c r="W178" s="178"/>
      <c r="X178" s="178"/>
      <c r="Y178" s="178"/>
      <c r="Z178" s="178"/>
      <c r="AA178" s="183"/>
      <c r="AT178" s="184" t="s">
        <v>166</v>
      </c>
      <c r="AU178" s="184" t="s">
        <v>117</v>
      </c>
      <c r="AV178" s="11" t="s">
        <v>163</v>
      </c>
      <c r="AW178" s="11" t="s">
        <v>35</v>
      </c>
      <c r="AX178" s="11" t="s">
        <v>86</v>
      </c>
      <c r="AY178" s="184" t="s">
        <v>158</v>
      </c>
    </row>
    <row r="179" spans="2:65" s="1" customFormat="1" ht="22.8" customHeight="1">
      <c r="B179" s="133"/>
      <c r="C179" s="162" t="s">
        <v>246</v>
      </c>
      <c r="D179" s="162" t="s">
        <v>159</v>
      </c>
      <c r="E179" s="163" t="s">
        <v>276</v>
      </c>
      <c r="F179" s="254" t="s">
        <v>277</v>
      </c>
      <c r="G179" s="254"/>
      <c r="H179" s="254"/>
      <c r="I179" s="254"/>
      <c r="J179" s="164" t="s">
        <v>268</v>
      </c>
      <c r="K179" s="165">
        <v>840</v>
      </c>
      <c r="L179" s="255">
        <v>0</v>
      </c>
      <c r="M179" s="255"/>
      <c r="N179" s="253">
        <f>ROUND(L179*K179,2)</f>
        <v>0</v>
      </c>
      <c r="O179" s="253"/>
      <c r="P179" s="253"/>
      <c r="Q179" s="253"/>
      <c r="R179" s="136"/>
      <c r="T179" s="166" t="s">
        <v>5</v>
      </c>
      <c r="U179" s="45" t="s">
        <v>43</v>
      </c>
      <c r="V179" s="37"/>
      <c r="W179" s="167">
        <f>V179*K179</f>
        <v>0</v>
      </c>
      <c r="X179" s="167">
        <v>0</v>
      </c>
      <c r="Y179" s="167">
        <f>X179*K179</f>
        <v>0</v>
      </c>
      <c r="Z179" s="167">
        <v>0</v>
      </c>
      <c r="AA179" s="168">
        <f>Z179*K179</f>
        <v>0</v>
      </c>
      <c r="AR179" s="20" t="s">
        <v>163</v>
      </c>
      <c r="AT179" s="20" t="s">
        <v>159</v>
      </c>
      <c r="AU179" s="20" t="s">
        <v>117</v>
      </c>
      <c r="AY179" s="20" t="s">
        <v>158</v>
      </c>
      <c r="BE179" s="107">
        <f>IF(U179="základní",N179,0)</f>
        <v>0</v>
      </c>
      <c r="BF179" s="107">
        <f>IF(U179="snížená",N179,0)</f>
        <v>0</v>
      </c>
      <c r="BG179" s="107">
        <f>IF(U179="zákl. přenesená",N179,0)</f>
        <v>0</v>
      </c>
      <c r="BH179" s="107">
        <f>IF(U179="sníž. přenesená",N179,0)</f>
        <v>0</v>
      </c>
      <c r="BI179" s="107">
        <f>IF(U179="nulová",N179,0)</f>
        <v>0</v>
      </c>
      <c r="BJ179" s="20" t="s">
        <v>86</v>
      </c>
      <c r="BK179" s="107">
        <f>ROUND(L179*K179,2)</f>
        <v>0</v>
      </c>
      <c r="BL179" s="20" t="s">
        <v>163</v>
      </c>
      <c r="BM179" s="20" t="s">
        <v>507</v>
      </c>
    </row>
    <row r="180" spans="2:65" s="10" customFormat="1" ht="14.4" customHeight="1">
      <c r="B180" s="169"/>
      <c r="C180" s="170"/>
      <c r="D180" s="170"/>
      <c r="E180" s="171" t="s">
        <v>5</v>
      </c>
      <c r="F180" s="246" t="s">
        <v>508</v>
      </c>
      <c r="G180" s="247"/>
      <c r="H180" s="247"/>
      <c r="I180" s="247"/>
      <c r="J180" s="170"/>
      <c r="K180" s="172">
        <v>840</v>
      </c>
      <c r="L180" s="170"/>
      <c r="M180" s="170"/>
      <c r="N180" s="170"/>
      <c r="O180" s="170"/>
      <c r="P180" s="170"/>
      <c r="Q180" s="170"/>
      <c r="R180" s="173"/>
      <c r="T180" s="174"/>
      <c r="U180" s="170"/>
      <c r="V180" s="170"/>
      <c r="W180" s="170"/>
      <c r="X180" s="170"/>
      <c r="Y180" s="170"/>
      <c r="Z180" s="170"/>
      <c r="AA180" s="175"/>
      <c r="AT180" s="176" t="s">
        <v>166</v>
      </c>
      <c r="AU180" s="176" t="s">
        <v>117</v>
      </c>
      <c r="AV180" s="10" t="s">
        <v>117</v>
      </c>
      <c r="AW180" s="10" t="s">
        <v>35</v>
      </c>
      <c r="AX180" s="10" t="s">
        <v>78</v>
      </c>
      <c r="AY180" s="176" t="s">
        <v>158</v>
      </c>
    </row>
    <row r="181" spans="2:65" s="11" customFormat="1" ht="14.4" customHeight="1">
      <c r="B181" s="177"/>
      <c r="C181" s="178"/>
      <c r="D181" s="178"/>
      <c r="E181" s="179" t="s">
        <v>5</v>
      </c>
      <c r="F181" s="248" t="s">
        <v>167</v>
      </c>
      <c r="G181" s="249"/>
      <c r="H181" s="249"/>
      <c r="I181" s="249"/>
      <c r="J181" s="178"/>
      <c r="K181" s="180">
        <v>840</v>
      </c>
      <c r="L181" s="178"/>
      <c r="M181" s="178"/>
      <c r="N181" s="178"/>
      <c r="O181" s="178"/>
      <c r="P181" s="178"/>
      <c r="Q181" s="178"/>
      <c r="R181" s="181"/>
      <c r="T181" s="182"/>
      <c r="U181" s="178"/>
      <c r="V181" s="178"/>
      <c r="W181" s="178"/>
      <c r="X181" s="178"/>
      <c r="Y181" s="178"/>
      <c r="Z181" s="178"/>
      <c r="AA181" s="183"/>
      <c r="AT181" s="184" t="s">
        <v>166</v>
      </c>
      <c r="AU181" s="184" t="s">
        <v>117</v>
      </c>
      <c r="AV181" s="11" t="s">
        <v>163</v>
      </c>
      <c r="AW181" s="11" t="s">
        <v>35</v>
      </c>
      <c r="AX181" s="11" t="s">
        <v>86</v>
      </c>
      <c r="AY181" s="184" t="s">
        <v>158</v>
      </c>
    </row>
    <row r="182" spans="2:65" s="9" customFormat="1" ht="29.85" customHeight="1">
      <c r="B182" s="151"/>
      <c r="C182" s="152"/>
      <c r="D182" s="161" t="s">
        <v>130</v>
      </c>
      <c r="E182" s="161"/>
      <c r="F182" s="161"/>
      <c r="G182" s="161"/>
      <c r="H182" s="161"/>
      <c r="I182" s="161"/>
      <c r="J182" s="161"/>
      <c r="K182" s="161"/>
      <c r="L182" s="161"/>
      <c r="M182" s="161"/>
      <c r="N182" s="240">
        <f>BK182</f>
        <v>0</v>
      </c>
      <c r="O182" s="241"/>
      <c r="P182" s="241"/>
      <c r="Q182" s="241"/>
      <c r="R182" s="154"/>
      <c r="T182" s="155"/>
      <c r="U182" s="152"/>
      <c r="V182" s="152"/>
      <c r="W182" s="156">
        <f>SUM(W183:W195)</f>
        <v>0</v>
      </c>
      <c r="X182" s="152"/>
      <c r="Y182" s="156">
        <f>SUM(Y183:Y195)</f>
        <v>0.15225</v>
      </c>
      <c r="Z182" s="152"/>
      <c r="AA182" s="157">
        <f>SUM(AA183:AA195)</f>
        <v>0</v>
      </c>
      <c r="AR182" s="158" t="s">
        <v>86</v>
      </c>
      <c r="AT182" s="159" t="s">
        <v>77</v>
      </c>
      <c r="AU182" s="159" t="s">
        <v>86</v>
      </c>
      <c r="AY182" s="158" t="s">
        <v>158</v>
      </c>
      <c r="BK182" s="160">
        <f>SUM(BK183:BK195)</f>
        <v>0</v>
      </c>
    </row>
    <row r="183" spans="2:65" s="1" customFormat="1" ht="34.200000000000003" customHeight="1">
      <c r="B183" s="133"/>
      <c r="C183" s="162" t="s">
        <v>251</v>
      </c>
      <c r="D183" s="162" t="s">
        <v>159</v>
      </c>
      <c r="E183" s="163" t="s">
        <v>509</v>
      </c>
      <c r="F183" s="254" t="s">
        <v>510</v>
      </c>
      <c r="G183" s="254"/>
      <c r="H183" s="254"/>
      <c r="I183" s="254"/>
      <c r="J183" s="164" t="s">
        <v>177</v>
      </c>
      <c r="K183" s="165">
        <v>42</v>
      </c>
      <c r="L183" s="255">
        <v>0</v>
      </c>
      <c r="M183" s="255"/>
      <c r="N183" s="253">
        <f>ROUND(L183*K183,2)</f>
        <v>0</v>
      </c>
      <c r="O183" s="253"/>
      <c r="P183" s="253"/>
      <c r="Q183" s="253"/>
      <c r="R183" s="136"/>
      <c r="T183" s="166" t="s">
        <v>5</v>
      </c>
      <c r="U183" s="45" t="s">
        <v>43</v>
      </c>
      <c r="V183" s="37"/>
      <c r="W183" s="167">
        <f>V183*K183</f>
        <v>0</v>
      </c>
      <c r="X183" s="167">
        <v>0</v>
      </c>
      <c r="Y183" s="167">
        <f>X183*K183</f>
        <v>0</v>
      </c>
      <c r="Z183" s="167">
        <v>0</v>
      </c>
      <c r="AA183" s="168">
        <f>Z183*K183</f>
        <v>0</v>
      </c>
      <c r="AR183" s="20" t="s">
        <v>163</v>
      </c>
      <c r="AT183" s="20" t="s">
        <v>159</v>
      </c>
      <c r="AU183" s="20" t="s">
        <v>117</v>
      </c>
      <c r="AY183" s="20" t="s">
        <v>158</v>
      </c>
      <c r="BE183" s="107">
        <f>IF(U183="základní",N183,0)</f>
        <v>0</v>
      </c>
      <c r="BF183" s="107">
        <f>IF(U183="snížená",N183,0)</f>
        <v>0</v>
      </c>
      <c r="BG183" s="107">
        <f>IF(U183="zákl. přenesená",N183,0)</f>
        <v>0</v>
      </c>
      <c r="BH183" s="107">
        <f>IF(U183="sníž. přenesená",N183,0)</f>
        <v>0</v>
      </c>
      <c r="BI183" s="107">
        <f>IF(U183="nulová",N183,0)</f>
        <v>0</v>
      </c>
      <c r="BJ183" s="20" t="s">
        <v>86</v>
      </c>
      <c r="BK183" s="107">
        <f>ROUND(L183*K183,2)</f>
        <v>0</v>
      </c>
      <c r="BL183" s="20" t="s">
        <v>163</v>
      </c>
      <c r="BM183" s="20" t="s">
        <v>511</v>
      </c>
    </row>
    <row r="184" spans="2:65" s="10" customFormat="1" ht="14.4" customHeight="1">
      <c r="B184" s="169"/>
      <c r="C184" s="170"/>
      <c r="D184" s="170"/>
      <c r="E184" s="171" t="s">
        <v>5</v>
      </c>
      <c r="F184" s="246" t="s">
        <v>512</v>
      </c>
      <c r="G184" s="247"/>
      <c r="H184" s="247"/>
      <c r="I184" s="247"/>
      <c r="J184" s="170"/>
      <c r="K184" s="172">
        <v>42</v>
      </c>
      <c r="L184" s="170"/>
      <c r="M184" s="170"/>
      <c r="N184" s="170"/>
      <c r="O184" s="170"/>
      <c r="P184" s="170"/>
      <c r="Q184" s="170"/>
      <c r="R184" s="173"/>
      <c r="T184" s="174"/>
      <c r="U184" s="170"/>
      <c r="V184" s="170"/>
      <c r="W184" s="170"/>
      <c r="X184" s="170"/>
      <c r="Y184" s="170"/>
      <c r="Z184" s="170"/>
      <c r="AA184" s="175"/>
      <c r="AT184" s="176" t="s">
        <v>166</v>
      </c>
      <c r="AU184" s="176" t="s">
        <v>117</v>
      </c>
      <c r="AV184" s="10" t="s">
        <v>117</v>
      </c>
      <c r="AW184" s="10" t="s">
        <v>35</v>
      </c>
      <c r="AX184" s="10" t="s">
        <v>78</v>
      </c>
      <c r="AY184" s="176" t="s">
        <v>158</v>
      </c>
    </row>
    <row r="185" spans="2:65" s="11" customFormat="1" ht="14.4" customHeight="1">
      <c r="B185" s="177"/>
      <c r="C185" s="178"/>
      <c r="D185" s="178"/>
      <c r="E185" s="179" t="s">
        <v>5</v>
      </c>
      <c r="F185" s="248" t="s">
        <v>167</v>
      </c>
      <c r="G185" s="249"/>
      <c r="H185" s="249"/>
      <c r="I185" s="249"/>
      <c r="J185" s="178"/>
      <c r="K185" s="180">
        <v>42</v>
      </c>
      <c r="L185" s="178"/>
      <c r="M185" s="178"/>
      <c r="N185" s="178"/>
      <c r="O185" s="178"/>
      <c r="P185" s="178"/>
      <c r="Q185" s="178"/>
      <c r="R185" s="181"/>
      <c r="T185" s="182"/>
      <c r="U185" s="178"/>
      <c r="V185" s="178"/>
      <c r="W185" s="178"/>
      <c r="X185" s="178"/>
      <c r="Y185" s="178"/>
      <c r="Z185" s="178"/>
      <c r="AA185" s="183"/>
      <c r="AT185" s="184" t="s">
        <v>166</v>
      </c>
      <c r="AU185" s="184" t="s">
        <v>117</v>
      </c>
      <c r="AV185" s="11" t="s">
        <v>163</v>
      </c>
      <c r="AW185" s="11" t="s">
        <v>35</v>
      </c>
      <c r="AX185" s="11" t="s">
        <v>86</v>
      </c>
      <c r="AY185" s="184" t="s">
        <v>158</v>
      </c>
    </row>
    <row r="186" spans="2:65" s="1" customFormat="1" ht="34.200000000000003" customHeight="1">
      <c r="B186" s="133"/>
      <c r="C186" s="162" t="s">
        <v>10</v>
      </c>
      <c r="D186" s="162" t="s">
        <v>159</v>
      </c>
      <c r="E186" s="163" t="s">
        <v>513</v>
      </c>
      <c r="F186" s="254" t="s">
        <v>514</v>
      </c>
      <c r="G186" s="254"/>
      <c r="H186" s="254"/>
      <c r="I186" s="254"/>
      <c r="J186" s="164" t="s">
        <v>268</v>
      </c>
      <c r="K186" s="165">
        <v>105</v>
      </c>
      <c r="L186" s="255">
        <v>0</v>
      </c>
      <c r="M186" s="255"/>
      <c r="N186" s="253">
        <f>ROUND(L186*K186,2)</f>
        <v>0</v>
      </c>
      <c r="O186" s="253"/>
      <c r="P186" s="253"/>
      <c r="Q186" s="253"/>
      <c r="R186" s="136"/>
      <c r="T186" s="166" t="s">
        <v>5</v>
      </c>
      <c r="U186" s="45" t="s">
        <v>43</v>
      </c>
      <c r="V186" s="37"/>
      <c r="W186" s="167">
        <f>V186*K186</f>
        <v>0</v>
      </c>
      <c r="X186" s="167">
        <v>1.7000000000000001E-4</v>
      </c>
      <c r="Y186" s="167">
        <f>X186*K186</f>
        <v>1.7850000000000001E-2</v>
      </c>
      <c r="Z186" s="167">
        <v>0</v>
      </c>
      <c r="AA186" s="168">
        <f>Z186*K186</f>
        <v>0</v>
      </c>
      <c r="AR186" s="20" t="s">
        <v>163</v>
      </c>
      <c r="AT186" s="20" t="s">
        <v>159</v>
      </c>
      <c r="AU186" s="20" t="s">
        <v>117</v>
      </c>
      <c r="AY186" s="20" t="s">
        <v>158</v>
      </c>
      <c r="BE186" s="107">
        <f>IF(U186="základní",N186,0)</f>
        <v>0</v>
      </c>
      <c r="BF186" s="107">
        <f>IF(U186="snížená",N186,0)</f>
        <v>0</v>
      </c>
      <c r="BG186" s="107">
        <f>IF(U186="zákl. přenesená",N186,0)</f>
        <v>0</v>
      </c>
      <c r="BH186" s="107">
        <f>IF(U186="sníž. přenesená",N186,0)</f>
        <v>0</v>
      </c>
      <c r="BI186" s="107">
        <f>IF(U186="nulová",N186,0)</f>
        <v>0</v>
      </c>
      <c r="BJ186" s="20" t="s">
        <v>86</v>
      </c>
      <c r="BK186" s="107">
        <f>ROUND(L186*K186,2)</f>
        <v>0</v>
      </c>
      <c r="BL186" s="20" t="s">
        <v>163</v>
      </c>
      <c r="BM186" s="20" t="s">
        <v>515</v>
      </c>
    </row>
    <row r="187" spans="2:65" s="10" customFormat="1" ht="14.4" customHeight="1">
      <c r="B187" s="169"/>
      <c r="C187" s="170"/>
      <c r="D187" s="170"/>
      <c r="E187" s="171" t="s">
        <v>5</v>
      </c>
      <c r="F187" s="246" t="s">
        <v>516</v>
      </c>
      <c r="G187" s="247"/>
      <c r="H187" s="247"/>
      <c r="I187" s="247"/>
      <c r="J187" s="170"/>
      <c r="K187" s="172">
        <v>105</v>
      </c>
      <c r="L187" s="170"/>
      <c r="M187" s="170"/>
      <c r="N187" s="170"/>
      <c r="O187" s="170"/>
      <c r="P187" s="170"/>
      <c r="Q187" s="170"/>
      <c r="R187" s="173"/>
      <c r="T187" s="174"/>
      <c r="U187" s="170"/>
      <c r="V187" s="170"/>
      <c r="W187" s="170"/>
      <c r="X187" s="170"/>
      <c r="Y187" s="170"/>
      <c r="Z187" s="170"/>
      <c r="AA187" s="175"/>
      <c r="AT187" s="176" t="s">
        <v>166</v>
      </c>
      <c r="AU187" s="176" t="s">
        <v>117</v>
      </c>
      <c r="AV187" s="10" t="s">
        <v>117</v>
      </c>
      <c r="AW187" s="10" t="s">
        <v>35</v>
      </c>
      <c r="AX187" s="10" t="s">
        <v>78</v>
      </c>
      <c r="AY187" s="176" t="s">
        <v>158</v>
      </c>
    </row>
    <row r="188" spans="2:65" s="11" customFormat="1" ht="14.4" customHeight="1">
      <c r="B188" s="177"/>
      <c r="C188" s="178"/>
      <c r="D188" s="178"/>
      <c r="E188" s="179" t="s">
        <v>5</v>
      </c>
      <c r="F188" s="248" t="s">
        <v>167</v>
      </c>
      <c r="G188" s="249"/>
      <c r="H188" s="249"/>
      <c r="I188" s="249"/>
      <c r="J188" s="178"/>
      <c r="K188" s="180">
        <v>105</v>
      </c>
      <c r="L188" s="178"/>
      <c r="M188" s="178"/>
      <c r="N188" s="178"/>
      <c r="O188" s="178"/>
      <c r="P188" s="178"/>
      <c r="Q188" s="178"/>
      <c r="R188" s="181"/>
      <c r="T188" s="182"/>
      <c r="U188" s="178"/>
      <c r="V188" s="178"/>
      <c r="W188" s="178"/>
      <c r="X188" s="178"/>
      <c r="Y188" s="178"/>
      <c r="Z188" s="178"/>
      <c r="AA188" s="183"/>
      <c r="AT188" s="184" t="s">
        <v>166</v>
      </c>
      <c r="AU188" s="184" t="s">
        <v>117</v>
      </c>
      <c r="AV188" s="11" t="s">
        <v>163</v>
      </c>
      <c r="AW188" s="11" t="s">
        <v>35</v>
      </c>
      <c r="AX188" s="11" t="s">
        <v>86</v>
      </c>
      <c r="AY188" s="184" t="s">
        <v>158</v>
      </c>
    </row>
    <row r="189" spans="2:65" s="1" customFormat="1" ht="22.8" customHeight="1">
      <c r="B189" s="133"/>
      <c r="C189" s="185" t="s">
        <v>260</v>
      </c>
      <c r="D189" s="185" t="s">
        <v>309</v>
      </c>
      <c r="E189" s="186" t="s">
        <v>517</v>
      </c>
      <c r="F189" s="250" t="s">
        <v>518</v>
      </c>
      <c r="G189" s="250"/>
      <c r="H189" s="250"/>
      <c r="I189" s="250"/>
      <c r="J189" s="187" t="s">
        <v>268</v>
      </c>
      <c r="K189" s="188">
        <v>105</v>
      </c>
      <c r="L189" s="251">
        <v>0</v>
      </c>
      <c r="M189" s="251"/>
      <c r="N189" s="252">
        <f>ROUND(L189*K189,2)</f>
        <v>0</v>
      </c>
      <c r="O189" s="253"/>
      <c r="P189" s="253"/>
      <c r="Q189" s="253"/>
      <c r="R189" s="136"/>
      <c r="T189" s="166" t="s">
        <v>5</v>
      </c>
      <c r="U189" s="45" t="s">
        <v>43</v>
      </c>
      <c r="V189" s="37"/>
      <c r="W189" s="167">
        <f>V189*K189</f>
        <v>0</v>
      </c>
      <c r="X189" s="167">
        <v>2.9999999999999997E-4</v>
      </c>
      <c r="Y189" s="167">
        <f>X189*K189</f>
        <v>3.15E-2</v>
      </c>
      <c r="Z189" s="167">
        <v>0</v>
      </c>
      <c r="AA189" s="168">
        <f>Z189*K189</f>
        <v>0</v>
      </c>
      <c r="AR189" s="20" t="s">
        <v>194</v>
      </c>
      <c r="AT189" s="20" t="s">
        <v>309</v>
      </c>
      <c r="AU189" s="20" t="s">
        <v>117</v>
      </c>
      <c r="AY189" s="20" t="s">
        <v>158</v>
      </c>
      <c r="BE189" s="107">
        <f>IF(U189="základní",N189,0)</f>
        <v>0</v>
      </c>
      <c r="BF189" s="107">
        <f>IF(U189="snížená",N189,0)</f>
        <v>0</v>
      </c>
      <c r="BG189" s="107">
        <f>IF(U189="zákl. přenesená",N189,0)</f>
        <v>0</v>
      </c>
      <c r="BH189" s="107">
        <f>IF(U189="sníž. přenesená",N189,0)</f>
        <v>0</v>
      </c>
      <c r="BI189" s="107">
        <f>IF(U189="nulová",N189,0)</f>
        <v>0</v>
      </c>
      <c r="BJ189" s="20" t="s">
        <v>86</v>
      </c>
      <c r="BK189" s="107">
        <f>ROUND(L189*K189,2)</f>
        <v>0</v>
      </c>
      <c r="BL189" s="20" t="s">
        <v>163</v>
      </c>
      <c r="BM189" s="20" t="s">
        <v>519</v>
      </c>
    </row>
    <row r="190" spans="2:65" s="1" customFormat="1" ht="34.200000000000003" customHeight="1">
      <c r="B190" s="133"/>
      <c r="C190" s="162" t="s">
        <v>265</v>
      </c>
      <c r="D190" s="162" t="s">
        <v>159</v>
      </c>
      <c r="E190" s="163" t="s">
        <v>520</v>
      </c>
      <c r="F190" s="254" t="s">
        <v>521</v>
      </c>
      <c r="G190" s="254"/>
      <c r="H190" s="254"/>
      <c r="I190" s="254"/>
      <c r="J190" s="164" t="s">
        <v>162</v>
      </c>
      <c r="K190" s="165">
        <v>210</v>
      </c>
      <c r="L190" s="255">
        <v>0</v>
      </c>
      <c r="M190" s="255"/>
      <c r="N190" s="253">
        <f>ROUND(L190*K190,2)</f>
        <v>0</v>
      </c>
      <c r="O190" s="253"/>
      <c r="P190" s="253"/>
      <c r="Q190" s="253"/>
      <c r="R190" s="136"/>
      <c r="T190" s="166" t="s">
        <v>5</v>
      </c>
      <c r="U190" s="45" t="s">
        <v>43</v>
      </c>
      <c r="V190" s="37"/>
      <c r="W190" s="167">
        <f>V190*K190</f>
        <v>0</v>
      </c>
      <c r="X190" s="167">
        <v>4.8999999999999998E-4</v>
      </c>
      <c r="Y190" s="167">
        <f>X190*K190</f>
        <v>0.10289999999999999</v>
      </c>
      <c r="Z190" s="167">
        <v>0</v>
      </c>
      <c r="AA190" s="168">
        <f>Z190*K190</f>
        <v>0</v>
      </c>
      <c r="AR190" s="20" t="s">
        <v>163</v>
      </c>
      <c r="AT190" s="20" t="s">
        <v>159</v>
      </c>
      <c r="AU190" s="20" t="s">
        <v>117</v>
      </c>
      <c r="AY190" s="20" t="s">
        <v>158</v>
      </c>
      <c r="BE190" s="107">
        <f>IF(U190="základní",N190,0)</f>
        <v>0</v>
      </c>
      <c r="BF190" s="107">
        <f>IF(U190="snížená",N190,0)</f>
        <v>0</v>
      </c>
      <c r="BG190" s="107">
        <f>IF(U190="zákl. přenesená",N190,0)</f>
        <v>0</v>
      </c>
      <c r="BH190" s="107">
        <f>IF(U190="sníž. přenesená",N190,0)</f>
        <v>0</v>
      </c>
      <c r="BI190" s="107">
        <f>IF(U190="nulová",N190,0)</f>
        <v>0</v>
      </c>
      <c r="BJ190" s="20" t="s">
        <v>86</v>
      </c>
      <c r="BK190" s="107">
        <f>ROUND(L190*K190,2)</f>
        <v>0</v>
      </c>
      <c r="BL190" s="20" t="s">
        <v>163</v>
      </c>
      <c r="BM190" s="20" t="s">
        <v>522</v>
      </c>
    </row>
    <row r="191" spans="2:65" s="10" customFormat="1" ht="14.4" customHeight="1">
      <c r="B191" s="169"/>
      <c r="C191" s="170"/>
      <c r="D191" s="170"/>
      <c r="E191" s="171" t="s">
        <v>5</v>
      </c>
      <c r="F191" s="246" t="s">
        <v>506</v>
      </c>
      <c r="G191" s="247"/>
      <c r="H191" s="247"/>
      <c r="I191" s="247"/>
      <c r="J191" s="170"/>
      <c r="K191" s="172">
        <v>210</v>
      </c>
      <c r="L191" s="170"/>
      <c r="M191" s="170"/>
      <c r="N191" s="170"/>
      <c r="O191" s="170"/>
      <c r="P191" s="170"/>
      <c r="Q191" s="170"/>
      <c r="R191" s="173"/>
      <c r="T191" s="174"/>
      <c r="U191" s="170"/>
      <c r="V191" s="170"/>
      <c r="W191" s="170"/>
      <c r="X191" s="170"/>
      <c r="Y191" s="170"/>
      <c r="Z191" s="170"/>
      <c r="AA191" s="175"/>
      <c r="AT191" s="176" t="s">
        <v>166</v>
      </c>
      <c r="AU191" s="176" t="s">
        <v>117</v>
      </c>
      <c r="AV191" s="10" t="s">
        <v>117</v>
      </c>
      <c r="AW191" s="10" t="s">
        <v>35</v>
      </c>
      <c r="AX191" s="10" t="s">
        <v>78</v>
      </c>
      <c r="AY191" s="176" t="s">
        <v>158</v>
      </c>
    </row>
    <row r="192" spans="2:65" s="11" customFormat="1" ht="14.4" customHeight="1">
      <c r="B192" s="177"/>
      <c r="C192" s="178"/>
      <c r="D192" s="178"/>
      <c r="E192" s="179" t="s">
        <v>5</v>
      </c>
      <c r="F192" s="248" t="s">
        <v>167</v>
      </c>
      <c r="G192" s="249"/>
      <c r="H192" s="249"/>
      <c r="I192" s="249"/>
      <c r="J192" s="178"/>
      <c r="K192" s="180">
        <v>210</v>
      </c>
      <c r="L192" s="178"/>
      <c r="M192" s="178"/>
      <c r="N192" s="178"/>
      <c r="O192" s="178"/>
      <c r="P192" s="178"/>
      <c r="Q192" s="178"/>
      <c r="R192" s="181"/>
      <c r="T192" s="182"/>
      <c r="U192" s="178"/>
      <c r="V192" s="178"/>
      <c r="W192" s="178"/>
      <c r="X192" s="178"/>
      <c r="Y192" s="178"/>
      <c r="Z192" s="178"/>
      <c r="AA192" s="183"/>
      <c r="AT192" s="184" t="s">
        <v>166</v>
      </c>
      <c r="AU192" s="184" t="s">
        <v>117</v>
      </c>
      <c r="AV192" s="11" t="s">
        <v>163</v>
      </c>
      <c r="AW192" s="11" t="s">
        <v>35</v>
      </c>
      <c r="AX192" s="11" t="s">
        <v>86</v>
      </c>
      <c r="AY192" s="184" t="s">
        <v>158</v>
      </c>
    </row>
    <row r="193" spans="2:65" s="1" customFormat="1" ht="34.200000000000003" customHeight="1">
      <c r="B193" s="133"/>
      <c r="C193" s="162" t="s">
        <v>272</v>
      </c>
      <c r="D193" s="162" t="s">
        <v>159</v>
      </c>
      <c r="E193" s="163" t="s">
        <v>281</v>
      </c>
      <c r="F193" s="254" t="s">
        <v>282</v>
      </c>
      <c r="G193" s="254"/>
      <c r="H193" s="254"/>
      <c r="I193" s="254"/>
      <c r="J193" s="164" t="s">
        <v>268</v>
      </c>
      <c r="K193" s="165">
        <v>112</v>
      </c>
      <c r="L193" s="255">
        <v>0</v>
      </c>
      <c r="M193" s="255"/>
      <c r="N193" s="253">
        <f>ROUND(L193*K193,2)</f>
        <v>0</v>
      </c>
      <c r="O193" s="253"/>
      <c r="P193" s="253"/>
      <c r="Q193" s="253"/>
      <c r="R193" s="136"/>
      <c r="T193" s="166" t="s">
        <v>5</v>
      </c>
      <c r="U193" s="45" t="s">
        <v>43</v>
      </c>
      <c r="V193" s="37"/>
      <c r="W193" s="167">
        <f>V193*K193</f>
        <v>0</v>
      </c>
      <c r="X193" s="167">
        <v>0</v>
      </c>
      <c r="Y193" s="167">
        <f>X193*K193</f>
        <v>0</v>
      </c>
      <c r="Z193" s="167">
        <v>0</v>
      </c>
      <c r="AA193" s="168">
        <f>Z193*K193</f>
        <v>0</v>
      </c>
      <c r="AR193" s="20" t="s">
        <v>163</v>
      </c>
      <c r="AT193" s="20" t="s">
        <v>159</v>
      </c>
      <c r="AU193" s="20" t="s">
        <v>117</v>
      </c>
      <c r="AY193" s="20" t="s">
        <v>158</v>
      </c>
      <c r="BE193" s="107">
        <f>IF(U193="základní",N193,0)</f>
        <v>0</v>
      </c>
      <c r="BF193" s="107">
        <f>IF(U193="snížená",N193,0)</f>
        <v>0</v>
      </c>
      <c r="BG193" s="107">
        <f>IF(U193="zákl. přenesená",N193,0)</f>
        <v>0</v>
      </c>
      <c r="BH193" s="107">
        <f>IF(U193="sníž. přenesená",N193,0)</f>
        <v>0</v>
      </c>
      <c r="BI193" s="107">
        <f>IF(U193="nulová",N193,0)</f>
        <v>0</v>
      </c>
      <c r="BJ193" s="20" t="s">
        <v>86</v>
      </c>
      <c r="BK193" s="107">
        <f>ROUND(L193*K193,2)</f>
        <v>0</v>
      </c>
      <c r="BL193" s="20" t="s">
        <v>163</v>
      </c>
      <c r="BM193" s="20" t="s">
        <v>523</v>
      </c>
    </row>
    <row r="194" spans="2:65" s="10" customFormat="1" ht="14.4" customHeight="1">
      <c r="B194" s="169"/>
      <c r="C194" s="170"/>
      <c r="D194" s="170"/>
      <c r="E194" s="171" t="s">
        <v>5</v>
      </c>
      <c r="F194" s="246" t="s">
        <v>524</v>
      </c>
      <c r="G194" s="247"/>
      <c r="H194" s="247"/>
      <c r="I194" s="247"/>
      <c r="J194" s="170"/>
      <c r="K194" s="172">
        <v>112</v>
      </c>
      <c r="L194" s="170"/>
      <c r="M194" s="170"/>
      <c r="N194" s="170"/>
      <c r="O194" s="170"/>
      <c r="P194" s="170"/>
      <c r="Q194" s="170"/>
      <c r="R194" s="173"/>
      <c r="T194" s="174"/>
      <c r="U194" s="170"/>
      <c r="V194" s="170"/>
      <c r="W194" s="170"/>
      <c r="X194" s="170"/>
      <c r="Y194" s="170"/>
      <c r="Z194" s="170"/>
      <c r="AA194" s="175"/>
      <c r="AT194" s="176" t="s">
        <v>166</v>
      </c>
      <c r="AU194" s="176" t="s">
        <v>117</v>
      </c>
      <c r="AV194" s="10" t="s">
        <v>117</v>
      </c>
      <c r="AW194" s="10" t="s">
        <v>35</v>
      </c>
      <c r="AX194" s="10" t="s">
        <v>78</v>
      </c>
      <c r="AY194" s="176" t="s">
        <v>158</v>
      </c>
    </row>
    <row r="195" spans="2:65" s="11" customFormat="1" ht="14.4" customHeight="1">
      <c r="B195" s="177"/>
      <c r="C195" s="178"/>
      <c r="D195" s="178"/>
      <c r="E195" s="179" t="s">
        <v>5</v>
      </c>
      <c r="F195" s="248" t="s">
        <v>167</v>
      </c>
      <c r="G195" s="249"/>
      <c r="H195" s="249"/>
      <c r="I195" s="249"/>
      <c r="J195" s="178"/>
      <c r="K195" s="180">
        <v>112</v>
      </c>
      <c r="L195" s="178"/>
      <c r="M195" s="178"/>
      <c r="N195" s="178"/>
      <c r="O195" s="178"/>
      <c r="P195" s="178"/>
      <c r="Q195" s="178"/>
      <c r="R195" s="181"/>
      <c r="T195" s="182"/>
      <c r="U195" s="178"/>
      <c r="V195" s="178"/>
      <c r="W195" s="178"/>
      <c r="X195" s="178"/>
      <c r="Y195" s="178"/>
      <c r="Z195" s="178"/>
      <c r="AA195" s="183"/>
      <c r="AT195" s="184" t="s">
        <v>166</v>
      </c>
      <c r="AU195" s="184" t="s">
        <v>117</v>
      </c>
      <c r="AV195" s="11" t="s">
        <v>163</v>
      </c>
      <c r="AW195" s="11" t="s">
        <v>35</v>
      </c>
      <c r="AX195" s="11" t="s">
        <v>86</v>
      </c>
      <c r="AY195" s="184" t="s">
        <v>158</v>
      </c>
    </row>
    <row r="196" spans="2:65" s="9" customFormat="1" ht="29.85" customHeight="1">
      <c r="B196" s="151"/>
      <c r="C196" s="152"/>
      <c r="D196" s="161" t="s">
        <v>454</v>
      </c>
      <c r="E196" s="161"/>
      <c r="F196" s="161"/>
      <c r="G196" s="161"/>
      <c r="H196" s="161"/>
      <c r="I196" s="161"/>
      <c r="J196" s="161"/>
      <c r="K196" s="161"/>
      <c r="L196" s="161"/>
      <c r="M196" s="161"/>
      <c r="N196" s="240">
        <f>BK196</f>
        <v>0</v>
      </c>
      <c r="O196" s="241"/>
      <c r="P196" s="241"/>
      <c r="Q196" s="241"/>
      <c r="R196" s="154"/>
      <c r="T196" s="155"/>
      <c r="U196" s="152"/>
      <c r="V196" s="152"/>
      <c r="W196" s="156">
        <f>SUM(W197:W202)</f>
        <v>0</v>
      </c>
      <c r="X196" s="152"/>
      <c r="Y196" s="156">
        <f>SUM(Y197:Y202)</f>
        <v>29.721299999999999</v>
      </c>
      <c r="Z196" s="152"/>
      <c r="AA196" s="157">
        <f>SUM(AA197:AA202)</f>
        <v>0</v>
      </c>
      <c r="AR196" s="158" t="s">
        <v>86</v>
      </c>
      <c r="AT196" s="159" t="s">
        <v>77</v>
      </c>
      <c r="AU196" s="159" t="s">
        <v>86</v>
      </c>
      <c r="AY196" s="158" t="s">
        <v>158</v>
      </c>
      <c r="BK196" s="160">
        <f>SUM(BK197:BK202)</f>
        <v>0</v>
      </c>
    </row>
    <row r="197" spans="2:65" s="1" customFormat="1" ht="22.8" customHeight="1">
      <c r="B197" s="133"/>
      <c r="C197" s="162" t="s">
        <v>179</v>
      </c>
      <c r="D197" s="162" t="s">
        <v>159</v>
      </c>
      <c r="E197" s="163" t="s">
        <v>525</v>
      </c>
      <c r="F197" s="254" t="s">
        <v>526</v>
      </c>
      <c r="G197" s="254"/>
      <c r="H197" s="254"/>
      <c r="I197" s="254"/>
      <c r="J197" s="164" t="s">
        <v>177</v>
      </c>
      <c r="K197" s="165">
        <v>16.8</v>
      </c>
      <c r="L197" s="255">
        <v>0</v>
      </c>
      <c r="M197" s="255"/>
      <c r="N197" s="253">
        <f>ROUND(L197*K197,2)</f>
        <v>0</v>
      </c>
      <c r="O197" s="253"/>
      <c r="P197" s="253"/>
      <c r="Q197" s="253"/>
      <c r="R197" s="136"/>
      <c r="T197" s="166" t="s">
        <v>5</v>
      </c>
      <c r="U197" s="45" t="s">
        <v>43</v>
      </c>
      <c r="V197" s="37"/>
      <c r="W197" s="167">
        <f>V197*K197</f>
        <v>0</v>
      </c>
      <c r="X197" s="167">
        <v>0</v>
      </c>
      <c r="Y197" s="167">
        <f>X197*K197</f>
        <v>0</v>
      </c>
      <c r="Z197" s="167">
        <v>0</v>
      </c>
      <c r="AA197" s="168">
        <f>Z197*K197</f>
        <v>0</v>
      </c>
      <c r="AR197" s="20" t="s">
        <v>163</v>
      </c>
      <c r="AT197" s="20" t="s">
        <v>159</v>
      </c>
      <c r="AU197" s="20" t="s">
        <v>117</v>
      </c>
      <c r="AY197" s="20" t="s">
        <v>158</v>
      </c>
      <c r="BE197" s="107">
        <f>IF(U197="základní",N197,0)</f>
        <v>0</v>
      </c>
      <c r="BF197" s="107">
        <f>IF(U197="snížená",N197,0)</f>
        <v>0</v>
      </c>
      <c r="BG197" s="107">
        <f>IF(U197="zákl. přenesená",N197,0)</f>
        <v>0</v>
      </c>
      <c r="BH197" s="107">
        <f>IF(U197="sníž. přenesená",N197,0)</f>
        <v>0</v>
      </c>
      <c r="BI197" s="107">
        <f>IF(U197="nulová",N197,0)</f>
        <v>0</v>
      </c>
      <c r="BJ197" s="20" t="s">
        <v>86</v>
      </c>
      <c r="BK197" s="107">
        <f>ROUND(L197*K197,2)</f>
        <v>0</v>
      </c>
      <c r="BL197" s="20" t="s">
        <v>163</v>
      </c>
      <c r="BM197" s="20" t="s">
        <v>527</v>
      </c>
    </row>
    <row r="198" spans="2:65" s="10" customFormat="1" ht="14.4" customHeight="1">
      <c r="B198" s="169"/>
      <c r="C198" s="170"/>
      <c r="D198" s="170"/>
      <c r="E198" s="171" t="s">
        <v>5</v>
      </c>
      <c r="F198" s="246" t="s">
        <v>528</v>
      </c>
      <c r="G198" s="247"/>
      <c r="H198" s="247"/>
      <c r="I198" s="247"/>
      <c r="J198" s="170"/>
      <c r="K198" s="172">
        <v>16.8</v>
      </c>
      <c r="L198" s="170"/>
      <c r="M198" s="170"/>
      <c r="N198" s="170"/>
      <c r="O198" s="170"/>
      <c r="P198" s="170"/>
      <c r="Q198" s="170"/>
      <c r="R198" s="173"/>
      <c r="T198" s="174"/>
      <c r="U198" s="170"/>
      <c r="V198" s="170"/>
      <c r="W198" s="170"/>
      <c r="X198" s="170"/>
      <c r="Y198" s="170"/>
      <c r="Z198" s="170"/>
      <c r="AA198" s="175"/>
      <c r="AT198" s="176" t="s">
        <v>166</v>
      </c>
      <c r="AU198" s="176" t="s">
        <v>117</v>
      </c>
      <c r="AV198" s="10" t="s">
        <v>117</v>
      </c>
      <c r="AW198" s="10" t="s">
        <v>35</v>
      </c>
      <c r="AX198" s="10" t="s">
        <v>78</v>
      </c>
      <c r="AY198" s="176" t="s">
        <v>158</v>
      </c>
    </row>
    <row r="199" spans="2:65" s="11" customFormat="1" ht="14.4" customHeight="1">
      <c r="B199" s="177"/>
      <c r="C199" s="178"/>
      <c r="D199" s="178"/>
      <c r="E199" s="179" t="s">
        <v>5</v>
      </c>
      <c r="F199" s="248" t="s">
        <v>167</v>
      </c>
      <c r="G199" s="249"/>
      <c r="H199" s="249"/>
      <c r="I199" s="249"/>
      <c r="J199" s="178"/>
      <c r="K199" s="180">
        <v>16.8</v>
      </c>
      <c r="L199" s="178"/>
      <c r="M199" s="178"/>
      <c r="N199" s="178"/>
      <c r="O199" s="178"/>
      <c r="P199" s="178"/>
      <c r="Q199" s="178"/>
      <c r="R199" s="181"/>
      <c r="T199" s="182"/>
      <c r="U199" s="178"/>
      <c r="V199" s="178"/>
      <c r="W199" s="178"/>
      <c r="X199" s="178"/>
      <c r="Y199" s="178"/>
      <c r="Z199" s="178"/>
      <c r="AA199" s="183"/>
      <c r="AT199" s="184" t="s">
        <v>166</v>
      </c>
      <c r="AU199" s="184" t="s">
        <v>117</v>
      </c>
      <c r="AV199" s="11" t="s">
        <v>163</v>
      </c>
      <c r="AW199" s="11" t="s">
        <v>35</v>
      </c>
      <c r="AX199" s="11" t="s">
        <v>86</v>
      </c>
      <c r="AY199" s="184" t="s">
        <v>158</v>
      </c>
    </row>
    <row r="200" spans="2:65" s="1" customFormat="1" ht="22.8" customHeight="1">
      <c r="B200" s="133"/>
      <c r="C200" s="162" t="s">
        <v>280</v>
      </c>
      <c r="D200" s="162" t="s">
        <v>159</v>
      </c>
      <c r="E200" s="163" t="s">
        <v>529</v>
      </c>
      <c r="F200" s="254" t="s">
        <v>530</v>
      </c>
      <c r="G200" s="254"/>
      <c r="H200" s="254"/>
      <c r="I200" s="254"/>
      <c r="J200" s="164" t="s">
        <v>162</v>
      </c>
      <c r="K200" s="165">
        <v>210</v>
      </c>
      <c r="L200" s="255">
        <v>0</v>
      </c>
      <c r="M200" s="255"/>
      <c r="N200" s="253">
        <f>ROUND(L200*K200,2)</f>
        <v>0</v>
      </c>
      <c r="O200" s="253"/>
      <c r="P200" s="253"/>
      <c r="Q200" s="253"/>
      <c r="R200" s="136"/>
      <c r="T200" s="166" t="s">
        <v>5</v>
      </c>
      <c r="U200" s="45" t="s">
        <v>43</v>
      </c>
      <c r="V200" s="37"/>
      <c r="W200" s="167">
        <f>V200*K200</f>
        <v>0</v>
      </c>
      <c r="X200" s="167">
        <v>0.14152999999999999</v>
      </c>
      <c r="Y200" s="167">
        <f>X200*K200</f>
        <v>29.721299999999999</v>
      </c>
      <c r="Z200" s="167">
        <v>0</v>
      </c>
      <c r="AA200" s="168">
        <f>Z200*K200</f>
        <v>0</v>
      </c>
      <c r="AR200" s="20" t="s">
        <v>163</v>
      </c>
      <c r="AT200" s="20" t="s">
        <v>159</v>
      </c>
      <c r="AU200" s="20" t="s">
        <v>117</v>
      </c>
      <c r="AY200" s="20" t="s">
        <v>158</v>
      </c>
      <c r="BE200" s="107">
        <f>IF(U200="základní",N200,0)</f>
        <v>0</v>
      </c>
      <c r="BF200" s="107">
        <f>IF(U200="snížená",N200,0)</f>
        <v>0</v>
      </c>
      <c r="BG200" s="107">
        <f>IF(U200="zákl. přenesená",N200,0)</f>
        <v>0</v>
      </c>
      <c r="BH200" s="107">
        <f>IF(U200="sníž. přenesená",N200,0)</f>
        <v>0</v>
      </c>
      <c r="BI200" s="107">
        <f>IF(U200="nulová",N200,0)</f>
        <v>0</v>
      </c>
      <c r="BJ200" s="20" t="s">
        <v>86</v>
      </c>
      <c r="BK200" s="107">
        <f>ROUND(L200*K200,2)</f>
        <v>0</v>
      </c>
      <c r="BL200" s="20" t="s">
        <v>163</v>
      </c>
      <c r="BM200" s="20" t="s">
        <v>531</v>
      </c>
    </row>
    <row r="201" spans="2:65" s="10" customFormat="1" ht="14.4" customHeight="1">
      <c r="B201" s="169"/>
      <c r="C201" s="170"/>
      <c r="D201" s="170"/>
      <c r="E201" s="171" t="s">
        <v>5</v>
      </c>
      <c r="F201" s="246" t="s">
        <v>506</v>
      </c>
      <c r="G201" s="247"/>
      <c r="H201" s="247"/>
      <c r="I201" s="247"/>
      <c r="J201" s="170"/>
      <c r="K201" s="172">
        <v>210</v>
      </c>
      <c r="L201" s="170"/>
      <c r="M201" s="170"/>
      <c r="N201" s="170"/>
      <c r="O201" s="170"/>
      <c r="P201" s="170"/>
      <c r="Q201" s="170"/>
      <c r="R201" s="173"/>
      <c r="T201" s="174"/>
      <c r="U201" s="170"/>
      <c r="V201" s="170"/>
      <c r="W201" s="170"/>
      <c r="X201" s="170"/>
      <c r="Y201" s="170"/>
      <c r="Z201" s="170"/>
      <c r="AA201" s="175"/>
      <c r="AT201" s="176" t="s">
        <v>166</v>
      </c>
      <c r="AU201" s="176" t="s">
        <v>117</v>
      </c>
      <c r="AV201" s="10" t="s">
        <v>117</v>
      </c>
      <c r="AW201" s="10" t="s">
        <v>35</v>
      </c>
      <c r="AX201" s="10" t="s">
        <v>78</v>
      </c>
      <c r="AY201" s="176" t="s">
        <v>158</v>
      </c>
    </row>
    <row r="202" spans="2:65" s="11" customFormat="1" ht="14.4" customHeight="1">
      <c r="B202" s="177"/>
      <c r="C202" s="178"/>
      <c r="D202" s="178"/>
      <c r="E202" s="179" t="s">
        <v>5</v>
      </c>
      <c r="F202" s="248" t="s">
        <v>167</v>
      </c>
      <c r="G202" s="249"/>
      <c r="H202" s="249"/>
      <c r="I202" s="249"/>
      <c r="J202" s="178"/>
      <c r="K202" s="180">
        <v>210</v>
      </c>
      <c r="L202" s="178"/>
      <c r="M202" s="178"/>
      <c r="N202" s="178"/>
      <c r="O202" s="178"/>
      <c r="P202" s="178"/>
      <c r="Q202" s="178"/>
      <c r="R202" s="181"/>
      <c r="T202" s="182"/>
      <c r="U202" s="178"/>
      <c r="V202" s="178"/>
      <c r="W202" s="178"/>
      <c r="X202" s="178"/>
      <c r="Y202" s="178"/>
      <c r="Z202" s="178"/>
      <c r="AA202" s="183"/>
      <c r="AT202" s="184" t="s">
        <v>166</v>
      </c>
      <c r="AU202" s="184" t="s">
        <v>117</v>
      </c>
      <c r="AV202" s="11" t="s">
        <v>163</v>
      </c>
      <c r="AW202" s="11" t="s">
        <v>35</v>
      </c>
      <c r="AX202" s="11" t="s">
        <v>86</v>
      </c>
      <c r="AY202" s="184" t="s">
        <v>158</v>
      </c>
    </row>
    <row r="203" spans="2:65" s="9" customFormat="1" ht="29.85" customHeight="1">
      <c r="B203" s="151"/>
      <c r="C203" s="152"/>
      <c r="D203" s="161" t="s">
        <v>455</v>
      </c>
      <c r="E203" s="161"/>
      <c r="F203" s="161"/>
      <c r="G203" s="161"/>
      <c r="H203" s="161"/>
      <c r="I203" s="161"/>
      <c r="J203" s="161"/>
      <c r="K203" s="161"/>
      <c r="L203" s="161"/>
      <c r="M203" s="161"/>
      <c r="N203" s="240">
        <f>BK203</f>
        <v>0</v>
      </c>
      <c r="O203" s="241"/>
      <c r="P203" s="241"/>
      <c r="Q203" s="241"/>
      <c r="R203" s="154"/>
      <c r="T203" s="155"/>
      <c r="U203" s="152"/>
      <c r="V203" s="152"/>
      <c r="W203" s="156">
        <f>SUM(W204:W208)</f>
        <v>0</v>
      </c>
      <c r="X203" s="152"/>
      <c r="Y203" s="156">
        <f>SUM(Y204:Y208)</f>
        <v>0.1106</v>
      </c>
      <c r="Z203" s="152"/>
      <c r="AA203" s="157">
        <f>SUM(AA204:AA208)</f>
        <v>0</v>
      </c>
      <c r="AR203" s="158" t="s">
        <v>86</v>
      </c>
      <c r="AT203" s="159" t="s">
        <v>77</v>
      </c>
      <c r="AU203" s="159" t="s">
        <v>86</v>
      </c>
      <c r="AY203" s="158" t="s">
        <v>158</v>
      </c>
      <c r="BK203" s="160">
        <f>SUM(BK204:BK208)</f>
        <v>0</v>
      </c>
    </row>
    <row r="204" spans="2:65" s="1" customFormat="1" ht="34.200000000000003" customHeight="1">
      <c r="B204" s="133"/>
      <c r="C204" s="162" t="s">
        <v>287</v>
      </c>
      <c r="D204" s="162" t="s">
        <v>159</v>
      </c>
      <c r="E204" s="163" t="s">
        <v>532</v>
      </c>
      <c r="F204" s="254" t="s">
        <v>533</v>
      </c>
      <c r="G204" s="254"/>
      <c r="H204" s="254"/>
      <c r="I204" s="254"/>
      <c r="J204" s="164" t="s">
        <v>162</v>
      </c>
      <c r="K204" s="165">
        <v>140</v>
      </c>
      <c r="L204" s="255">
        <v>0</v>
      </c>
      <c r="M204" s="255"/>
      <c r="N204" s="253">
        <f>ROUND(L204*K204,2)</f>
        <v>0</v>
      </c>
      <c r="O204" s="253"/>
      <c r="P204" s="253"/>
      <c r="Q204" s="253"/>
      <c r="R204" s="136"/>
      <c r="T204" s="166" t="s">
        <v>5</v>
      </c>
      <c r="U204" s="45" t="s">
        <v>43</v>
      </c>
      <c r="V204" s="37"/>
      <c r="W204" s="167">
        <f>V204*K204</f>
        <v>0</v>
      </c>
      <c r="X204" s="167">
        <v>7.9000000000000001E-4</v>
      </c>
      <c r="Y204" s="167">
        <f>X204*K204</f>
        <v>0.1106</v>
      </c>
      <c r="Z204" s="167">
        <v>0</v>
      </c>
      <c r="AA204" s="168">
        <f>Z204*K204</f>
        <v>0</v>
      </c>
      <c r="AR204" s="20" t="s">
        <v>163</v>
      </c>
      <c r="AT204" s="20" t="s">
        <v>159</v>
      </c>
      <c r="AU204" s="20" t="s">
        <v>117</v>
      </c>
      <c r="AY204" s="20" t="s">
        <v>158</v>
      </c>
      <c r="BE204" s="107">
        <f>IF(U204="základní",N204,0)</f>
        <v>0</v>
      </c>
      <c r="BF204" s="107">
        <f>IF(U204="snížená",N204,0)</f>
        <v>0</v>
      </c>
      <c r="BG204" s="107">
        <f>IF(U204="zákl. přenesená",N204,0)</f>
        <v>0</v>
      </c>
      <c r="BH204" s="107">
        <f>IF(U204="sníž. přenesená",N204,0)</f>
        <v>0</v>
      </c>
      <c r="BI204" s="107">
        <f>IF(U204="nulová",N204,0)</f>
        <v>0</v>
      </c>
      <c r="BJ204" s="20" t="s">
        <v>86</v>
      </c>
      <c r="BK204" s="107">
        <f>ROUND(L204*K204,2)</f>
        <v>0</v>
      </c>
      <c r="BL204" s="20" t="s">
        <v>163</v>
      </c>
      <c r="BM204" s="20" t="s">
        <v>534</v>
      </c>
    </row>
    <row r="205" spans="2:65" s="10" customFormat="1" ht="14.4" customHeight="1">
      <c r="B205" s="169"/>
      <c r="C205" s="170"/>
      <c r="D205" s="170"/>
      <c r="E205" s="171" t="s">
        <v>5</v>
      </c>
      <c r="F205" s="246" t="s">
        <v>535</v>
      </c>
      <c r="G205" s="247"/>
      <c r="H205" s="247"/>
      <c r="I205" s="247"/>
      <c r="J205" s="170"/>
      <c r="K205" s="172">
        <v>140</v>
      </c>
      <c r="L205" s="170"/>
      <c r="M205" s="170"/>
      <c r="N205" s="170"/>
      <c r="O205" s="170"/>
      <c r="P205" s="170"/>
      <c r="Q205" s="170"/>
      <c r="R205" s="173"/>
      <c r="T205" s="174"/>
      <c r="U205" s="170"/>
      <c r="V205" s="170"/>
      <c r="W205" s="170"/>
      <c r="X205" s="170"/>
      <c r="Y205" s="170"/>
      <c r="Z205" s="170"/>
      <c r="AA205" s="175"/>
      <c r="AT205" s="176" t="s">
        <v>166</v>
      </c>
      <c r="AU205" s="176" t="s">
        <v>117</v>
      </c>
      <c r="AV205" s="10" t="s">
        <v>117</v>
      </c>
      <c r="AW205" s="10" t="s">
        <v>35</v>
      </c>
      <c r="AX205" s="10" t="s">
        <v>78</v>
      </c>
      <c r="AY205" s="176" t="s">
        <v>158</v>
      </c>
    </row>
    <row r="206" spans="2:65" s="11" customFormat="1" ht="14.4" customHeight="1">
      <c r="B206" s="177"/>
      <c r="C206" s="178"/>
      <c r="D206" s="178"/>
      <c r="E206" s="179" t="s">
        <v>5</v>
      </c>
      <c r="F206" s="248" t="s">
        <v>167</v>
      </c>
      <c r="G206" s="249"/>
      <c r="H206" s="249"/>
      <c r="I206" s="249"/>
      <c r="J206" s="178"/>
      <c r="K206" s="180">
        <v>140</v>
      </c>
      <c r="L206" s="178"/>
      <c r="M206" s="178"/>
      <c r="N206" s="178"/>
      <c r="O206" s="178"/>
      <c r="P206" s="178"/>
      <c r="Q206" s="178"/>
      <c r="R206" s="181"/>
      <c r="T206" s="182"/>
      <c r="U206" s="178"/>
      <c r="V206" s="178"/>
      <c r="W206" s="178"/>
      <c r="X206" s="178"/>
      <c r="Y206" s="178"/>
      <c r="Z206" s="178"/>
      <c r="AA206" s="183"/>
      <c r="AT206" s="184" t="s">
        <v>166</v>
      </c>
      <c r="AU206" s="184" t="s">
        <v>117</v>
      </c>
      <c r="AV206" s="11" t="s">
        <v>163</v>
      </c>
      <c r="AW206" s="11" t="s">
        <v>35</v>
      </c>
      <c r="AX206" s="11" t="s">
        <v>86</v>
      </c>
      <c r="AY206" s="184" t="s">
        <v>158</v>
      </c>
    </row>
    <row r="207" spans="2:65" s="1" customFormat="1" ht="22.8" customHeight="1">
      <c r="B207" s="133"/>
      <c r="C207" s="185" t="s">
        <v>292</v>
      </c>
      <c r="D207" s="185" t="s">
        <v>309</v>
      </c>
      <c r="E207" s="186" t="s">
        <v>536</v>
      </c>
      <c r="F207" s="250" t="s">
        <v>537</v>
      </c>
      <c r="G207" s="250"/>
      <c r="H207" s="250"/>
      <c r="I207" s="250"/>
      <c r="J207" s="187" t="s">
        <v>393</v>
      </c>
      <c r="K207" s="188">
        <v>1</v>
      </c>
      <c r="L207" s="251">
        <v>0</v>
      </c>
      <c r="M207" s="251"/>
      <c r="N207" s="252">
        <f>ROUND(L207*K207,2)</f>
        <v>0</v>
      </c>
      <c r="O207" s="253"/>
      <c r="P207" s="253"/>
      <c r="Q207" s="253"/>
      <c r="R207" s="136"/>
      <c r="T207" s="166" t="s">
        <v>5</v>
      </c>
      <c r="U207" s="45" t="s">
        <v>43</v>
      </c>
      <c r="V207" s="37"/>
      <c r="W207" s="167">
        <f>V207*K207</f>
        <v>0</v>
      </c>
      <c r="X207" s="167">
        <v>0</v>
      </c>
      <c r="Y207" s="167">
        <f>X207*K207</f>
        <v>0</v>
      </c>
      <c r="Z207" s="167">
        <v>0</v>
      </c>
      <c r="AA207" s="168">
        <f>Z207*K207</f>
        <v>0</v>
      </c>
      <c r="AR207" s="20" t="s">
        <v>194</v>
      </c>
      <c r="AT207" s="20" t="s">
        <v>309</v>
      </c>
      <c r="AU207" s="20" t="s">
        <v>117</v>
      </c>
      <c r="AY207" s="20" t="s">
        <v>158</v>
      </c>
      <c r="BE207" s="107">
        <f>IF(U207="základní",N207,0)</f>
        <v>0</v>
      </c>
      <c r="BF207" s="107">
        <f>IF(U207="snížená",N207,0)</f>
        <v>0</v>
      </c>
      <c r="BG207" s="107">
        <f>IF(U207="zákl. přenesená",N207,0)</f>
        <v>0</v>
      </c>
      <c r="BH207" s="107">
        <f>IF(U207="sníž. přenesená",N207,0)</f>
        <v>0</v>
      </c>
      <c r="BI207" s="107">
        <f>IF(U207="nulová",N207,0)</f>
        <v>0</v>
      </c>
      <c r="BJ207" s="20" t="s">
        <v>86</v>
      </c>
      <c r="BK207" s="107">
        <f>ROUND(L207*K207,2)</f>
        <v>0</v>
      </c>
      <c r="BL207" s="20" t="s">
        <v>163</v>
      </c>
      <c r="BM207" s="20" t="s">
        <v>538</v>
      </c>
    </row>
    <row r="208" spans="2:65" s="1" customFormat="1" ht="34.200000000000003" customHeight="1">
      <c r="B208" s="133"/>
      <c r="C208" s="185" t="s">
        <v>297</v>
      </c>
      <c r="D208" s="185" t="s">
        <v>309</v>
      </c>
      <c r="E208" s="186" t="s">
        <v>539</v>
      </c>
      <c r="F208" s="250" t="s">
        <v>540</v>
      </c>
      <c r="G208" s="250"/>
      <c r="H208" s="250"/>
      <c r="I208" s="250"/>
      <c r="J208" s="187" t="s">
        <v>317</v>
      </c>
      <c r="K208" s="188">
        <v>2</v>
      </c>
      <c r="L208" s="251">
        <v>0</v>
      </c>
      <c r="M208" s="251"/>
      <c r="N208" s="252">
        <f>ROUND(L208*K208,2)</f>
        <v>0</v>
      </c>
      <c r="O208" s="253"/>
      <c r="P208" s="253"/>
      <c r="Q208" s="253"/>
      <c r="R208" s="136"/>
      <c r="T208" s="166" t="s">
        <v>5</v>
      </c>
      <c r="U208" s="45" t="s">
        <v>43</v>
      </c>
      <c r="V208" s="37"/>
      <c r="W208" s="167">
        <f>V208*K208</f>
        <v>0</v>
      </c>
      <c r="X208" s="167">
        <v>0</v>
      </c>
      <c r="Y208" s="167">
        <f>X208*K208</f>
        <v>0</v>
      </c>
      <c r="Z208" s="167">
        <v>0</v>
      </c>
      <c r="AA208" s="168">
        <f>Z208*K208</f>
        <v>0</v>
      </c>
      <c r="AR208" s="20" t="s">
        <v>194</v>
      </c>
      <c r="AT208" s="20" t="s">
        <v>309</v>
      </c>
      <c r="AU208" s="20" t="s">
        <v>117</v>
      </c>
      <c r="AY208" s="20" t="s">
        <v>158</v>
      </c>
      <c r="BE208" s="107">
        <f>IF(U208="základní",N208,0)</f>
        <v>0</v>
      </c>
      <c r="BF208" s="107">
        <f>IF(U208="snížená",N208,0)</f>
        <v>0</v>
      </c>
      <c r="BG208" s="107">
        <f>IF(U208="zákl. přenesená",N208,0)</f>
        <v>0</v>
      </c>
      <c r="BH208" s="107">
        <f>IF(U208="sníž. přenesená",N208,0)</f>
        <v>0</v>
      </c>
      <c r="BI208" s="107">
        <f>IF(U208="nulová",N208,0)</f>
        <v>0</v>
      </c>
      <c r="BJ208" s="20" t="s">
        <v>86</v>
      </c>
      <c r="BK208" s="107">
        <f>ROUND(L208*K208,2)</f>
        <v>0</v>
      </c>
      <c r="BL208" s="20" t="s">
        <v>163</v>
      </c>
      <c r="BM208" s="20" t="s">
        <v>541</v>
      </c>
    </row>
    <row r="209" spans="2:65" s="9" customFormat="1" ht="29.85" customHeight="1">
      <c r="B209" s="151"/>
      <c r="C209" s="152"/>
      <c r="D209" s="161" t="s">
        <v>134</v>
      </c>
      <c r="E209" s="161"/>
      <c r="F209" s="161"/>
      <c r="G209" s="161"/>
      <c r="H209" s="161"/>
      <c r="I209" s="161"/>
      <c r="J209" s="161"/>
      <c r="K209" s="161"/>
      <c r="L209" s="161"/>
      <c r="M209" s="161"/>
      <c r="N209" s="242">
        <f>BK209</f>
        <v>0</v>
      </c>
      <c r="O209" s="243"/>
      <c r="P209" s="243"/>
      <c r="Q209" s="243"/>
      <c r="R209" s="154"/>
      <c r="T209" s="155"/>
      <c r="U209" s="152"/>
      <c r="V209" s="152"/>
      <c r="W209" s="156">
        <f>W210</f>
        <v>0</v>
      </c>
      <c r="X209" s="152"/>
      <c r="Y209" s="156">
        <f>Y210</f>
        <v>0</v>
      </c>
      <c r="Z209" s="152"/>
      <c r="AA209" s="157">
        <f>AA210</f>
        <v>0</v>
      </c>
      <c r="AR209" s="158" t="s">
        <v>86</v>
      </c>
      <c r="AT209" s="159" t="s">
        <v>77</v>
      </c>
      <c r="AU209" s="159" t="s">
        <v>86</v>
      </c>
      <c r="AY209" s="158" t="s">
        <v>158</v>
      </c>
      <c r="BK209" s="160">
        <f>BK210</f>
        <v>0</v>
      </c>
    </row>
    <row r="210" spans="2:65" s="1" customFormat="1" ht="34.200000000000003" customHeight="1">
      <c r="B210" s="133"/>
      <c r="C210" s="162" t="s">
        <v>302</v>
      </c>
      <c r="D210" s="162" t="s">
        <v>159</v>
      </c>
      <c r="E210" s="163" t="s">
        <v>542</v>
      </c>
      <c r="F210" s="254" t="s">
        <v>543</v>
      </c>
      <c r="G210" s="254"/>
      <c r="H210" s="254"/>
      <c r="I210" s="254"/>
      <c r="J210" s="164" t="s">
        <v>402</v>
      </c>
      <c r="K210" s="165">
        <v>30.626000000000001</v>
      </c>
      <c r="L210" s="255">
        <v>0</v>
      </c>
      <c r="M210" s="255"/>
      <c r="N210" s="253">
        <f>ROUND(L210*K210,2)</f>
        <v>0</v>
      </c>
      <c r="O210" s="253"/>
      <c r="P210" s="253"/>
      <c r="Q210" s="253"/>
      <c r="R210" s="136"/>
      <c r="T210" s="166" t="s">
        <v>5</v>
      </c>
      <c r="U210" s="45" t="s">
        <v>43</v>
      </c>
      <c r="V210" s="37"/>
      <c r="W210" s="167">
        <f>V210*K210</f>
        <v>0</v>
      </c>
      <c r="X210" s="167">
        <v>0</v>
      </c>
      <c r="Y210" s="167">
        <f>X210*K210</f>
        <v>0</v>
      </c>
      <c r="Z210" s="167">
        <v>0</v>
      </c>
      <c r="AA210" s="168">
        <f>Z210*K210</f>
        <v>0</v>
      </c>
      <c r="AR210" s="20" t="s">
        <v>163</v>
      </c>
      <c r="AT210" s="20" t="s">
        <v>159</v>
      </c>
      <c r="AU210" s="20" t="s">
        <v>117</v>
      </c>
      <c r="AY210" s="20" t="s">
        <v>158</v>
      </c>
      <c r="BE210" s="107">
        <f>IF(U210="základní",N210,0)</f>
        <v>0</v>
      </c>
      <c r="BF210" s="107">
        <f>IF(U210="snížená",N210,0)</f>
        <v>0</v>
      </c>
      <c r="BG210" s="107">
        <f>IF(U210="zákl. přenesená",N210,0)</f>
        <v>0</v>
      </c>
      <c r="BH210" s="107">
        <f>IF(U210="sníž. přenesená",N210,0)</f>
        <v>0</v>
      </c>
      <c r="BI210" s="107">
        <f>IF(U210="nulová",N210,0)</f>
        <v>0</v>
      </c>
      <c r="BJ210" s="20" t="s">
        <v>86</v>
      </c>
      <c r="BK210" s="107">
        <f>ROUND(L210*K210,2)</f>
        <v>0</v>
      </c>
      <c r="BL210" s="20" t="s">
        <v>163</v>
      </c>
      <c r="BM210" s="20" t="s">
        <v>544</v>
      </c>
    </row>
    <row r="211" spans="2:65" s="1" customFormat="1" ht="49.95" customHeight="1">
      <c r="B211" s="36"/>
      <c r="C211" s="37"/>
      <c r="D211" s="153" t="s">
        <v>404</v>
      </c>
      <c r="E211" s="37"/>
      <c r="F211" s="37"/>
      <c r="G211" s="37"/>
      <c r="H211" s="37"/>
      <c r="I211" s="37"/>
      <c r="J211" s="37"/>
      <c r="K211" s="37"/>
      <c r="L211" s="37"/>
      <c r="M211" s="37"/>
      <c r="N211" s="244">
        <f>BK211</f>
        <v>0</v>
      </c>
      <c r="O211" s="245"/>
      <c r="P211" s="245"/>
      <c r="Q211" s="245"/>
      <c r="R211" s="38"/>
      <c r="T211" s="189"/>
      <c r="U211" s="57"/>
      <c r="V211" s="57"/>
      <c r="W211" s="57"/>
      <c r="X211" s="57"/>
      <c r="Y211" s="57"/>
      <c r="Z211" s="57"/>
      <c r="AA211" s="59"/>
      <c r="AT211" s="20" t="s">
        <v>77</v>
      </c>
      <c r="AU211" s="20" t="s">
        <v>78</v>
      </c>
      <c r="AY211" s="20" t="s">
        <v>405</v>
      </c>
      <c r="BK211" s="107">
        <v>0</v>
      </c>
    </row>
    <row r="212" spans="2:65" s="1" customFormat="1" ht="6.9" customHeight="1">
      <c r="B212" s="60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2"/>
    </row>
  </sheetData>
  <mergeCells count="219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L127:M127"/>
    <mergeCell ref="N127:Q127"/>
    <mergeCell ref="F128:I128"/>
    <mergeCell ref="F129:I129"/>
    <mergeCell ref="F130:I130"/>
    <mergeCell ref="L130:M130"/>
    <mergeCell ref="N130:Q130"/>
    <mergeCell ref="F131:I131"/>
    <mergeCell ref="F132:I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43:I143"/>
    <mergeCell ref="F144:I144"/>
    <mergeCell ref="F145:I145"/>
    <mergeCell ref="L145:M145"/>
    <mergeCell ref="N145:Q145"/>
    <mergeCell ref="F146:I146"/>
    <mergeCell ref="F147:I147"/>
    <mergeCell ref="F148:I148"/>
    <mergeCell ref="L148:M148"/>
    <mergeCell ref="N148:Q148"/>
    <mergeCell ref="F149:I149"/>
    <mergeCell ref="F150:I150"/>
    <mergeCell ref="F151:I151"/>
    <mergeCell ref="L151:M151"/>
    <mergeCell ref="N151:Q151"/>
    <mergeCell ref="F152:I152"/>
    <mergeCell ref="F153:I153"/>
    <mergeCell ref="F154:I154"/>
    <mergeCell ref="L154:M154"/>
    <mergeCell ref="N154:Q154"/>
    <mergeCell ref="F155:I155"/>
    <mergeCell ref="F156:I156"/>
    <mergeCell ref="F157:I157"/>
    <mergeCell ref="L157:M157"/>
    <mergeCell ref="N157:Q157"/>
    <mergeCell ref="F158:I158"/>
    <mergeCell ref="F159:I159"/>
    <mergeCell ref="F160:I160"/>
    <mergeCell ref="L160:M160"/>
    <mergeCell ref="N160:Q160"/>
    <mergeCell ref="F161:I161"/>
    <mergeCell ref="F162:I162"/>
    <mergeCell ref="F163:I163"/>
    <mergeCell ref="L163:M163"/>
    <mergeCell ref="N163:Q163"/>
    <mergeCell ref="F164:I164"/>
    <mergeCell ref="F165:I165"/>
    <mergeCell ref="F166:I166"/>
    <mergeCell ref="L166:M166"/>
    <mergeCell ref="N166:Q166"/>
    <mergeCell ref="F167:I167"/>
    <mergeCell ref="F168:I168"/>
    <mergeCell ref="F169:I169"/>
    <mergeCell ref="L169:M169"/>
    <mergeCell ref="N169:Q169"/>
    <mergeCell ref="F170:I170"/>
    <mergeCell ref="F171:I171"/>
    <mergeCell ref="F172:I172"/>
    <mergeCell ref="F173:I173"/>
    <mergeCell ref="L173:M173"/>
    <mergeCell ref="N173:Q173"/>
    <mergeCell ref="F174:I174"/>
    <mergeCell ref="F175:I175"/>
    <mergeCell ref="F176:I176"/>
    <mergeCell ref="L176:M176"/>
    <mergeCell ref="N176:Q176"/>
    <mergeCell ref="F177:I177"/>
    <mergeCell ref="F178:I178"/>
    <mergeCell ref="F179:I179"/>
    <mergeCell ref="L179:M179"/>
    <mergeCell ref="N179:Q179"/>
    <mergeCell ref="F180:I180"/>
    <mergeCell ref="F181:I181"/>
    <mergeCell ref="F183:I183"/>
    <mergeCell ref="L183:M183"/>
    <mergeCell ref="N183:Q183"/>
    <mergeCell ref="F184:I184"/>
    <mergeCell ref="F185:I185"/>
    <mergeCell ref="F186:I186"/>
    <mergeCell ref="L186:M186"/>
    <mergeCell ref="N186:Q186"/>
    <mergeCell ref="F187:I187"/>
    <mergeCell ref="F188:I188"/>
    <mergeCell ref="F189:I189"/>
    <mergeCell ref="L189:M189"/>
    <mergeCell ref="N189:Q189"/>
    <mergeCell ref="F190:I190"/>
    <mergeCell ref="L190:M190"/>
    <mergeCell ref="N190:Q190"/>
    <mergeCell ref="F191:I191"/>
    <mergeCell ref="F192:I192"/>
    <mergeCell ref="F193:I193"/>
    <mergeCell ref="L193:M193"/>
    <mergeCell ref="N193:Q193"/>
    <mergeCell ref="F194:I194"/>
    <mergeCell ref="L207:M207"/>
    <mergeCell ref="N207:Q207"/>
    <mergeCell ref="F195:I195"/>
    <mergeCell ref="F197:I197"/>
    <mergeCell ref="L197:M197"/>
    <mergeCell ref="N197:Q197"/>
    <mergeCell ref="F198:I198"/>
    <mergeCell ref="F199:I199"/>
    <mergeCell ref="F200:I200"/>
    <mergeCell ref="L200:M200"/>
    <mergeCell ref="N200:Q200"/>
    <mergeCell ref="N211:Q211"/>
    <mergeCell ref="H1:K1"/>
    <mergeCell ref="S2:AC2"/>
    <mergeCell ref="F208:I208"/>
    <mergeCell ref="L208:M208"/>
    <mergeCell ref="N208:Q208"/>
    <mergeCell ref="F210:I210"/>
    <mergeCell ref="L210:M210"/>
    <mergeCell ref="N210:Q210"/>
    <mergeCell ref="N121:Q121"/>
    <mergeCell ref="N122:Q122"/>
    <mergeCell ref="N123:Q123"/>
    <mergeCell ref="N182:Q182"/>
    <mergeCell ref="N196:Q196"/>
    <mergeCell ref="N203:Q203"/>
    <mergeCell ref="N209:Q209"/>
    <mergeCell ref="F201:I201"/>
    <mergeCell ref="F202:I202"/>
    <mergeCell ref="F204:I204"/>
    <mergeCell ref="L204:M204"/>
    <mergeCell ref="N204:Q204"/>
    <mergeCell ref="F205:I205"/>
    <mergeCell ref="F206:I206"/>
    <mergeCell ref="F207:I207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2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7" width="9.5703125" customWidth="1"/>
    <col min="8" max="8" width="10.7109375" customWidth="1"/>
    <col min="9" max="9" width="6" customWidth="1"/>
    <col min="10" max="10" width="4.42578125" customWidth="1"/>
    <col min="11" max="11" width="9.85546875" customWidth="1"/>
    <col min="12" max="12" width="10.28515625" customWidth="1"/>
    <col min="13" max="14" width="5.140625" customWidth="1"/>
    <col min="15" max="15" width="1.7109375" customWidth="1"/>
    <col min="16" max="16" width="10.7109375" customWidth="1"/>
    <col min="17" max="17" width="3.5703125" customWidth="1"/>
    <col min="18" max="18" width="1.42578125" customWidth="1"/>
    <col min="19" max="19" width="7" customWidth="1"/>
    <col min="20" max="20" width="25.42578125" hidden="1" customWidth="1"/>
    <col min="21" max="21" width="14" hidden="1" customWidth="1"/>
    <col min="22" max="22" width="10.5703125" hidden="1" customWidth="1"/>
    <col min="23" max="23" width="14" hidden="1" customWidth="1"/>
    <col min="24" max="24" width="10.42578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customWidth="1"/>
    <col min="30" max="30" width="12.85546875" customWidth="1"/>
    <col min="31" max="31" width="14" customWidth="1"/>
    <col min="44" max="65" width="9.1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112</v>
      </c>
      <c r="G1" s="15"/>
      <c r="H1" s="235" t="s">
        <v>113</v>
      </c>
      <c r="I1" s="235"/>
      <c r="J1" s="235"/>
      <c r="K1" s="235"/>
      <c r="L1" s="15" t="s">
        <v>114</v>
      </c>
      <c r="M1" s="13"/>
      <c r="N1" s="13"/>
      <c r="O1" s="14" t="s">
        <v>115</v>
      </c>
      <c r="P1" s="13"/>
      <c r="Q1" s="13"/>
      <c r="R1" s="13"/>
      <c r="S1" s="15" t="s">
        <v>116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" customHeight="1">
      <c r="C2" s="222" t="s">
        <v>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S2" s="191" t="s">
        <v>8</v>
      </c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20" t="s">
        <v>96</v>
      </c>
    </row>
    <row r="3" spans="1:66" ht="6.9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117</v>
      </c>
    </row>
    <row r="4" spans="1:66" ht="36.9" customHeight="1">
      <c r="B4" s="24"/>
      <c r="C4" s="206" t="s">
        <v>118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5"/>
      <c r="T4" s="19" t="s">
        <v>13</v>
      </c>
      <c r="AT4" s="20" t="s">
        <v>6</v>
      </c>
    </row>
    <row r="5" spans="1:66" ht="6.9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19</v>
      </c>
      <c r="E6" s="27"/>
      <c r="F6" s="259" t="str">
        <f>'Rekapitulace stavby'!K6</f>
        <v>Ochranná opatření Mariánské Radčice - SO 08.4 TENISOVÉ HŘIŠTĚ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7"/>
      <c r="R6" s="25"/>
    </row>
    <row r="7" spans="1:66" s="1" customFormat="1" ht="32.85" customHeight="1">
      <c r="B7" s="36"/>
      <c r="C7" s="37"/>
      <c r="D7" s="30" t="s">
        <v>119</v>
      </c>
      <c r="E7" s="37"/>
      <c r="F7" s="228" t="s">
        <v>545</v>
      </c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7"/>
      <c r="R7" s="38"/>
    </row>
    <row r="8" spans="1:66" s="1" customFormat="1" ht="14.4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6" t="str">
        <f>'Rekapitulace stavby'!AN8</f>
        <v>17. 12. 2017</v>
      </c>
      <c r="P9" s="261"/>
      <c r="Q9" s="37"/>
      <c r="R9" s="38"/>
    </row>
    <row r="10" spans="1:66" s="1" customFormat="1" ht="10.8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6" t="s">
        <v>5</v>
      </c>
      <c r="P11" s="226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6" t="s">
        <v>5</v>
      </c>
      <c r="P12" s="226"/>
      <c r="Q12" s="37"/>
      <c r="R12" s="38"/>
    </row>
    <row r="13" spans="1:66" s="1" customFormat="1" ht="6.9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7" t="s">
        <v>5</v>
      </c>
      <c r="P14" s="226"/>
      <c r="Q14" s="37"/>
      <c r="R14" s="38"/>
    </row>
    <row r="15" spans="1:66" s="1" customFormat="1" ht="18" customHeight="1">
      <c r="B15" s="36"/>
      <c r="C15" s="37"/>
      <c r="D15" s="37"/>
      <c r="E15" s="277" t="s">
        <v>121</v>
      </c>
      <c r="F15" s="278"/>
      <c r="G15" s="278"/>
      <c r="H15" s="278"/>
      <c r="I15" s="278"/>
      <c r="J15" s="278"/>
      <c r="K15" s="278"/>
      <c r="L15" s="278"/>
      <c r="M15" s="31" t="s">
        <v>30</v>
      </c>
      <c r="N15" s="37"/>
      <c r="O15" s="277" t="s">
        <v>5</v>
      </c>
      <c r="P15" s="226"/>
      <c r="Q15" s="37"/>
      <c r="R15" s="38"/>
    </row>
    <row r="16" spans="1:66" s="1" customFormat="1" ht="6.9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6" t="s">
        <v>5</v>
      </c>
      <c r="P17" s="226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6" t="s">
        <v>5</v>
      </c>
      <c r="P18" s="226"/>
      <c r="Q18" s="37"/>
      <c r="R18" s="38"/>
    </row>
    <row r="19" spans="2:18" s="1" customFormat="1" ht="6.9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6" t="s">
        <v>5</v>
      </c>
      <c r="P20" s="226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6" t="s">
        <v>5</v>
      </c>
      <c r="P21" s="226"/>
      <c r="Q21" s="37"/>
      <c r="R21" s="38"/>
    </row>
    <row r="22" spans="2:18" s="1" customFormat="1" ht="6.9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" customHeight="1">
      <c r="B24" s="36"/>
      <c r="C24" s="37"/>
      <c r="D24" s="37"/>
      <c r="E24" s="231" t="s">
        <v>5</v>
      </c>
      <c r="F24" s="231"/>
      <c r="G24" s="231"/>
      <c r="H24" s="231"/>
      <c r="I24" s="231"/>
      <c r="J24" s="231"/>
      <c r="K24" s="231"/>
      <c r="L24" s="231"/>
      <c r="M24" s="37"/>
      <c r="N24" s="37"/>
      <c r="O24" s="37"/>
      <c r="P24" s="37"/>
      <c r="Q24" s="37"/>
      <c r="R24" s="38"/>
    </row>
    <row r="25" spans="2:18" s="1" customFormat="1" ht="6.9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" customHeight="1">
      <c r="B27" s="36"/>
      <c r="C27" s="37"/>
      <c r="D27" s="117" t="s">
        <v>122</v>
      </c>
      <c r="E27" s="37"/>
      <c r="F27" s="37"/>
      <c r="G27" s="37"/>
      <c r="H27" s="37"/>
      <c r="I27" s="37"/>
      <c r="J27" s="37"/>
      <c r="K27" s="37"/>
      <c r="L27" s="37"/>
      <c r="M27" s="232">
        <f>N88</f>
        <v>0</v>
      </c>
      <c r="N27" s="232"/>
      <c r="O27" s="232"/>
      <c r="P27" s="232"/>
      <c r="Q27" s="37"/>
      <c r="R27" s="38"/>
    </row>
    <row r="28" spans="2:18" s="1" customFormat="1" ht="14.4" customHeight="1">
      <c r="B28" s="36"/>
      <c r="C28" s="37"/>
      <c r="D28" s="35" t="s">
        <v>106</v>
      </c>
      <c r="E28" s="37"/>
      <c r="F28" s="37"/>
      <c r="G28" s="37"/>
      <c r="H28" s="37"/>
      <c r="I28" s="37"/>
      <c r="J28" s="37"/>
      <c r="K28" s="37"/>
      <c r="L28" s="37"/>
      <c r="M28" s="232">
        <f>N96</f>
        <v>0</v>
      </c>
      <c r="N28" s="232"/>
      <c r="O28" s="232"/>
      <c r="P28" s="232"/>
      <c r="Q28" s="37"/>
      <c r="R28" s="38"/>
    </row>
    <row r="29" spans="2:18" s="1" customFormat="1" ht="6.9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5">
        <f>ROUND(M27+M28,2)</f>
        <v>0</v>
      </c>
      <c r="N30" s="258"/>
      <c r="O30" s="258"/>
      <c r="P30" s="258"/>
      <c r="Q30" s="37"/>
      <c r="R30" s="38"/>
    </row>
    <row r="31" spans="2:18" s="1" customFormat="1" ht="6.9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72">
        <f>(SUM(BE96:BE103)+SUM(BE121:BE180))</f>
        <v>0</v>
      </c>
      <c r="I32" s="258"/>
      <c r="J32" s="258"/>
      <c r="K32" s="37"/>
      <c r="L32" s="37"/>
      <c r="M32" s="272">
        <f>ROUND((SUM(BE96:BE103)+SUM(BE121:BE180)), 2)*F32</f>
        <v>0</v>
      </c>
      <c r="N32" s="258"/>
      <c r="O32" s="258"/>
      <c r="P32" s="258"/>
      <c r="Q32" s="37"/>
      <c r="R32" s="38"/>
    </row>
    <row r="33" spans="2:18" s="1" customFormat="1" ht="14.4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72">
        <f>(SUM(BF96:BF103)+SUM(BF121:BF180))</f>
        <v>0</v>
      </c>
      <c r="I33" s="258"/>
      <c r="J33" s="258"/>
      <c r="K33" s="37"/>
      <c r="L33" s="37"/>
      <c r="M33" s="272">
        <f>ROUND((SUM(BF96:BF103)+SUM(BF121:BF180)), 2)*F33</f>
        <v>0</v>
      </c>
      <c r="N33" s="258"/>
      <c r="O33" s="258"/>
      <c r="P33" s="258"/>
      <c r="Q33" s="37"/>
      <c r="R33" s="38"/>
    </row>
    <row r="34" spans="2:18" s="1" customFormat="1" ht="14.4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72">
        <f>(SUM(BG96:BG103)+SUM(BG121:BG180))</f>
        <v>0</v>
      </c>
      <c r="I34" s="258"/>
      <c r="J34" s="258"/>
      <c r="K34" s="37"/>
      <c r="L34" s="37"/>
      <c r="M34" s="272">
        <v>0</v>
      </c>
      <c r="N34" s="258"/>
      <c r="O34" s="258"/>
      <c r="P34" s="258"/>
      <c r="Q34" s="37"/>
      <c r="R34" s="38"/>
    </row>
    <row r="35" spans="2:18" s="1" customFormat="1" ht="14.4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72">
        <f>(SUM(BH96:BH103)+SUM(BH121:BH180))</f>
        <v>0</v>
      </c>
      <c r="I35" s="258"/>
      <c r="J35" s="258"/>
      <c r="K35" s="37"/>
      <c r="L35" s="37"/>
      <c r="M35" s="272">
        <v>0</v>
      </c>
      <c r="N35" s="258"/>
      <c r="O35" s="258"/>
      <c r="P35" s="258"/>
      <c r="Q35" s="37"/>
      <c r="R35" s="38"/>
    </row>
    <row r="36" spans="2:18" s="1" customFormat="1" ht="14.4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72">
        <f>(SUM(BI96:BI103)+SUM(BI121:BI180))</f>
        <v>0</v>
      </c>
      <c r="I36" s="258"/>
      <c r="J36" s="258"/>
      <c r="K36" s="37"/>
      <c r="L36" s="37"/>
      <c r="M36" s="272">
        <v>0</v>
      </c>
      <c r="N36" s="258"/>
      <c r="O36" s="258"/>
      <c r="P36" s="258"/>
      <c r="Q36" s="37"/>
      <c r="R36" s="38"/>
    </row>
    <row r="37" spans="2:18" s="1" customFormat="1" ht="6.9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73">
        <f>SUM(M30:M36)</f>
        <v>0</v>
      </c>
      <c r="M38" s="273"/>
      <c r="N38" s="273"/>
      <c r="O38" s="273"/>
      <c r="P38" s="274"/>
      <c r="Q38" s="115"/>
      <c r="R38" s="38"/>
    </row>
    <row r="39" spans="2:18" s="1" customFormat="1" ht="14.4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 ht="14.4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 ht="14.4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 ht="14.4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18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18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18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18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18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18" s="1" customFormat="1" ht="14.4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" customHeight="1">
      <c r="B76" s="36"/>
      <c r="C76" s="206" t="s">
        <v>123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38"/>
    </row>
    <row r="77" spans="2:18" s="1" customFormat="1" ht="6.9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9" t="str">
        <f>F6</f>
        <v>Ochranná opatření Mariánské Radčice - SO 08.4 TENISOVÉ HŘIŠTĚ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s="1" customFormat="1" ht="36.9" customHeight="1">
      <c r="B79" s="36"/>
      <c r="C79" s="70" t="s">
        <v>119</v>
      </c>
      <c r="D79" s="37"/>
      <c r="E79" s="37"/>
      <c r="F79" s="208" t="str">
        <f>F7</f>
        <v>SO 08.4.3 - Kabelová chránička</v>
      </c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37"/>
      <c r="R79" s="38"/>
    </row>
    <row r="80" spans="2:18" s="1" customFormat="1" ht="6.9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1" t="s">
        <v>23</v>
      </c>
      <c r="D81" s="37"/>
      <c r="E81" s="37"/>
      <c r="F81" s="29" t="str">
        <f>F9</f>
        <v>Mariánské Radčice</v>
      </c>
      <c r="G81" s="37"/>
      <c r="H81" s="37"/>
      <c r="I81" s="37"/>
      <c r="J81" s="37"/>
      <c r="K81" s="31" t="s">
        <v>25</v>
      </c>
      <c r="L81" s="37"/>
      <c r="M81" s="261" t="str">
        <f>IF(O9="","",O9)</f>
        <v>17. 12. 2017</v>
      </c>
      <c r="N81" s="261"/>
      <c r="O81" s="261"/>
      <c r="P81" s="261"/>
      <c r="Q81" s="37"/>
      <c r="R81" s="38"/>
    </row>
    <row r="82" spans="2:47" s="1" customFormat="1" ht="6.9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3.2">
      <c r="B83" s="36"/>
      <c r="C83" s="31" t="s">
        <v>27</v>
      </c>
      <c r="D83" s="37"/>
      <c r="E83" s="37"/>
      <c r="F83" s="29" t="str">
        <f>E12</f>
        <v>SD a.s. Doly Bílina</v>
      </c>
      <c r="G83" s="37"/>
      <c r="H83" s="37"/>
      <c r="I83" s="37"/>
      <c r="J83" s="37"/>
      <c r="K83" s="31" t="s">
        <v>33</v>
      </c>
      <c r="L83" s="37"/>
      <c r="M83" s="226" t="str">
        <f>E18</f>
        <v>Ing. arch. Fr. Abraham</v>
      </c>
      <c r="N83" s="226"/>
      <c r="O83" s="226"/>
      <c r="P83" s="226"/>
      <c r="Q83" s="226"/>
      <c r="R83" s="38"/>
    </row>
    <row r="84" spans="2:47" s="1" customFormat="1" ht="14.4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6" t="str">
        <f>E21</f>
        <v>Pavel Šouta</v>
      </c>
      <c r="N84" s="226"/>
      <c r="O84" s="226"/>
      <c r="P84" s="226"/>
      <c r="Q84" s="226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70" t="s">
        <v>124</v>
      </c>
      <c r="D86" s="271"/>
      <c r="E86" s="271"/>
      <c r="F86" s="271"/>
      <c r="G86" s="271"/>
      <c r="H86" s="115"/>
      <c r="I86" s="115"/>
      <c r="J86" s="115"/>
      <c r="K86" s="115"/>
      <c r="L86" s="115"/>
      <c r="M86" s="115"/>
      <c r="N86" s="270" t="s">
        <v>125</v>
      </c>
      <c r="O86" s="271"/>
      <c r="P86" s="271"/>
      <c r="Q86" s="271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126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198">
        <f>N121</f>
        <v>0</v>
      </c>
      <c r="O88" s="268"/>
      <c r="P88" s="268"/>
      <c r="Q88" s="268"/>
      <c r="R88" s="38"/>
      <c r="AU88" s="20" t="s">
        <v>127</v>
      </c>
    </row>
    <row r="89" spans="2:47" s="6" customFormat="1" ht="24.9" customHeight="1">
      <c r="B89" s="124"/>
      <c r="C89" s="125"/>
      <c r="D89" s="126" t="s">
        <v>128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39">
        <f>N122</f>
        <v>0</v>
      </c>
      <c r="O89" s="266"/>
      <c r="P89" s="266"/>
      <c r="Q89" s="266"/>
      <c r="R89" s="127"/>
    </row>
    <row r="90" spans="2:47" s="7" customFormat="1" ht="19.95" customHeight="1">
      <c r="B90" s="128"/>
      <c r="C90" s="129"/>
      <c r="D90" s="103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6">
        <f>N123</f>
        <v>0</v>
      </c>
      <c r="O90" s="267"/>
      <c r="P90" s="267"/>
      <c r="Q90" s="267"/>
      <c r="R90" s="130"/>
    </row>
    <row r="91" spans="2:47" s="7" customFormat="1" ht="19.95" customHeight="1">
      <c r="B91" s="128"/>
      <c r="C91" s="129"/>
      <c r="D91" s="103" t="s">
        <v>130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6">
        <f>N163</f>
        <v>0</v>
      </c>
      <c r="O91" s="267"/>
      <c r="P91" s="267"/>
      <c r="Q91" s="267"/>
      <c r="R91" s="130"/>
    </row>
    <row r="92" spans="2:47" s="7" customFormat="1" ht="19.95" customHeight="1">
      <c r="B92" s="128"/>
      <c r="C92" s="129"/>
      <c r="D92" s="103" t="s">
        <v>454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96">
        <f>N167</f>
        <v>0</v>
      </c>
      <c r="O92" s="267"/>
      <c r="P92" s="267"/>
      <c r="Q92" s="267"/>
      <c r="R92" s="130"/>
    </row>
    <row r="93" spans="2:47" s="7" customFormat="1" ht="19.95" customHeight="1">
      <c r="B93" s="128"/>
      <c r="C93" s="129"/>
      <c r="D93" s="103" t="s">
        <v>455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96">
        <f>N171</f>
        <v>0</v>
      </c>
      <c r="O93" s="267"/>
      <c r="P93" s="267"/>
      <c r="Q93" s="267"/>
      <c r="R93" s="130"/>
    </row>
    <row r="94" spans="2:47" s="7" customFormat="1" ht="19.95" customHeight="1">
      <c r="B94" s="128"/>
      <c r="C94" s="129"/>
      <c r="D94" s="103" t="s">
        <v>134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96">
        <f>N179</f>
        <v>0</v>
      </c>
      <c r="O94" s="267"/>
      <c r="P94" s="267"/>
      <c r="Q94" s="267"/>
      <c r="R94" s="130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3" t="s">
        <v>135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8">
        <f>ROUND(N97+N98+N99+N100+N101+N102,2)</f>
        <v>0</v>
      </c>
      <c r="O96" s="269"/>
      <c r="P96" s="269"/>
      <c r="Q96" s="269"/>
      <c r="R96" s="38"/>
      <c r="T96" s="131"/>
      <c r="U96" s="132" t="s">
        <v>42</v>
      </c>
    </row>
    <row r="97" spans="2:65" s="1" customFormat="1" ht="18" customHeight="1">
      <c r="B97" s="133"/>
      <c r="C97" s="134"/>
      <c r="D97" s="193" t="s">
        <v>136</v>
      </c>
      <c r="E97" s="264"/>
      <c r="F97" s="264"/>
      <c r="G97" s="264"/>
      <c r="H97" s="264"/>
      <c r="I97" s="134"/>
      <c r="J97" s="134"/>
      <c r="K97" s="134"/>
      <c r="L97" s="134"/>
      <c r="M97" s="134"/>
      <c r="N97" s="195">
        <f>ROUND(N88*T97,2)</f>
        <v>0</v>
      </c>
      <c r="O97" s="265"/>
      <c r="P97" s="265"/>
      <c r="Q97" s="265"/>
      <c r="R97" s="136"/>
      <c r="S97" s="137"/>
      <c r="T97" s="138"/>
      <c r="U97" s="139" t="s">
        <v>43</v>
      </c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40" t="s">
        <v>137</v>
      </c>
      <c r="AZ97" s="137"/>
      <c r="BA97" s="137"/>
      <c r="BB97" s="137"/>
      <c r="BC97" s="137"/>
      <c r="BD97" s="137"/>
      <c r="BE97" s="141">
        <f t="shared" ref="BE97:BE102" si="0">IF(U97="základní",N97,0)</f>
        <v>0</v>
      </c>
      <c r="BF97" s="141">
        <f t="shared" ref="BF97:BF102" si="1">IF(U97="snížená",N97,0)</f>
        <v>0</v>
      </c>
      <c r="BG97" s="141">
        <f t="shared" ref="BG97:BG102" si="2">IF(U97="zákl. přenesená",N97,0)</f>
        <v>0</v>
      </c>
      <c r="BH97" s="141">
        <f t="shared" ref="BH97:BH102" si="3">IF(U97="sníž. přenesená",N97,0)</f>
        <v>0</v>
      </c>
      <c r="BI97" s="141">
        <f t="shared" ref="BI97:BI102" si="4">IF(U97="nulová",N97,0)</f>
        <v>0</v>
      </c>
      <c r="BJ97" s="140" t="s">
        <v>86</v>
      </c>
      <c r="BK97" s="137"/>
      <c r="BL97" s="137"/>
      <c r="BM97" s="137"/>
    </row>
    <row r="98" spans="2:65" s="1" customFormat="1" ht="18" customHeight="1">
      <c r="B98" s="133"/>
      <c r="C98" s="134"/>
      <c r="D98" s="193" t="s">
        <v>138</v>
      </c>
      <c r="E98" s="264"/>
      <c r="F98" s="264"/>
      <c r="G98" s="264"/>
      <c r="H98" s="264"/>
      <c r="I98" s="134"/>
      <c r="J98" s="134"/>
      <c r="K98" s="134"/>
      <c r="L98" s="134"/>
      <c r="M98" s="134"/>
      <c r="N98" s="195">
        <f>ROUND(N88*T98,2)</f>
        <v>0</v>
      </c>
      <c r="O98" s="265"/>
      <c r="P98" s="265"/>
      <c r="Q98" s="265"/>
      <c r="R98" s="136"/>
      <c r="S98" s="137"/>
      <c r="T98" s="138"/>
      <c r="U98" s="139" t="s">
        <v>43</v>
      </c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40" t="s">
        <v>137</v>
      </c>
      <c r="AZ98" s="137"/>
      <c r="BA98" s="137"/>
      <c r="BB98" s="137"/>
      <c r="BC98" s="137"/>
      <c r="BD98" s="137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7"/>
      <c r="BL98" s="137"/>
      <c r="BM98" s="137"/>
    </row>
    <row r="99" spans="2:65" s="1" customFormat="1" ht="18" customHeight="1">
      <c r="B99" s="133"/>
      <c r="C99" s="134"/>
      <c r="D99" s="193" t="s">
        <v>139</v>
      </c>
      <c r="E99" s="264"/>
      <c r="F99" s="264"/>
      <c r="G99" s="264"/>
      <c r="H99" s="264"/>
      <c r="I99" s="134"/>
      <c r="J99" s="134"/>
      <c r="K99" s="134"/>
      <c r="L99" s="134"/>
      <c r="M99" s="134"/>
      <c r="N99" s="195">
        <f>ROUND(N88*T99,2)</f>
        <v>0</v>
      </c>
      <c r="O99" s="265"/>
      <c r="P99" s="265"/>
      <c r="Q99" s="265"/>
      <c r="R99" s="136"/>
      <c r="S99" s="137"/>
      <c r="T99" s="138"/>
      <c r="U99" s="139" t="s">
        <v>43</v>
      </c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40" t="s">
        <v>137</v>
      </c>
      <c r="AZ99" s="137"/>
      <c r="BA99" s="137"/>
      <c r="BB99" s="137"/>
      <c r="BC99" s="137"/>
      <c r="BD99" s="137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7"/>
      <c r="BL99" s="137"/>
      <c r="BM99" s="137"/>
    </row>
    <row r="100" spans="2:65" s="1" customFormat="1" ht="18" customHeight="1">
      <c r="B100" s="133"/>
      <c r="C100" s="134"/>
      <c r="D100" s="193" t="s">
        <v>140</v>
      </c>
      <c r="E100" s="264"/>
      <c r="F100" s="264"/>
      <c r="G100" s="264"/>
      <c r="H100" s="264"/>
      <c r="I100" s="134"/>
      <c r="J100" s="134"/>
      <c r="K100" s="134"/>
      <c r="L100" s="134"/>
      <c r="M100" s="134"/>
      <c r="N100" s="195">
        <f>ROUND(N88*T100,2)</f>
        <v>0</v>
      </c>
      <c r="O100" s="265"/>
      <c r="P100" s="265"/>
      <c r="Q100" s="265"/>
      <c r="R100" s="136"/>
      <c r="S100" s="137"/>
      <c r="T100" s="138"/>
      <c r="U100" s="139" t="s">
        <v>43</v>
      </c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40" t="s">
        <v>137</v>
      </c>
      <c r="AZ100" s="137"/>
      <c r="BA100" s="137"/>
      <c r="BB100" s="137"/>
      <c r="BC100" s="137"/>
      <c r="BD100" s="137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7"/>
      <c r="BL100" s="137"/>
      <c r="BM100" s="137"/>
    </row>
    <row r="101" spans="2:65" s="1" customFormat="1" ht="18" customHeight="1">
      <c r="B101" s="133"/>
      <c r="C101" s="134"/>
      <c r="D101" s="193" t="s">
        <v>141</v>
      </c>
      <c r="E101" s="264"/>
      <c r="F101" s="264"/>
      <c r="G101" s="264"/>
      <c r="H101" s="264"/>
      <c r="I101" s="134"/>
      <c r="J101" s="134"/>
      <c r="K101" s="134"/>
      <c r="L101" s="134"/>
      <c r="M101" s="134"/>
      <c r="N101" s="195">
        <f>ROUND(N88*T101,2)</f>
        <v>0</v>
      </c>
      <c r="O101" s="265"/>
      <c r="P101" s="265"/>
      <c r="Q101" s="265"/>
      <c r="R101" s="136"/>
      <c r="S101" s="137"/>
      <c r="T101" s="138"/>
      <c r="U101" s="139" t="s">
        <v>43</v>
      </c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40" t="s">
        <v>137</v>
      </c>
      <c r="AZ101" s="137"/>
      <c r="BA101" s="137"/>
      <c r="BB101" s="137"/>
      <c r="BC101" s="137"/>
      <c r="BD101" s="137"/>
      <c r="BE101" s="141">
        <f t="shared" si="0"/>
        <v>0</v>
      </c>
      <c r="BF101" s="141">
        <f t="shared" si="1"/>
        <v>0</v>
      </c>
      <c r="BG101" s="141">
        <f t="shared" si="2"/>
        <v>0</v>
      </c>
      <c r="BH101" s="141">
        <f t="shared" si="3"/>
        <v>0</v>
      </c>
      <c r="BI101" s="141">
        <f t="shared" si="4"/>
        <v>0</v>
      </c>
      <c r="BJ101" s="140" t="s">
        <v>86</v>
      </c>
      <c r="BK101" s="137"/>
      <c r="BL101" s="137"/>
      <c r="BM101" s="137"/>
    </row>
    <row r="102" spans="2:65" s="1" customFormat="1" ht="18" customHeight="1">
      <c r="B102" s="133"/>
      <c r="C102" s="134"/>
      <c r="D102" s="135" t="s">
        <v>142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95">
        <f>ROUND(N88*T102,2)</f>
        <v>0</v>
      </c>
      <c r="O102" s="265"/>
      <c r="P102" s="265"/>
      <c r="Q102" s="265"/>
      <c r="R102" s="136"/>
      <c r="S102" s="137"/>
      <c r="T102" s="142"/>
      <c r="U102" s="143" t="s">
        <v>43</v>
      </c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40" t="s">
        <v>143</v>
      </c>
      <c r="AZ102" s="137"/>
      <c r="BA102" s="137"/>
      <c r="BB102" s="137"/>
      <c r="BC102" s="137"/>
      <c r="BD102" s="137"/>
      <c r="BE102" s="141">
        <f t="shared" si="0"/>
        <v>0</v>
      </c>
      <c r="BF102" s="141">
        <f t="shared" si="1"/>
        <v>0</v>
      </c>
      <c r="BG102" s="141">
        <f t="shared" si="2"/>
        <v>0</v>
      </c>
      <c r="BH102" s="141">
        <f t="shared" si="3"/>
        <v>0</v>
      </c>
      <c r="BI102" s="141">
        <f t="shared" si="4"/>
        <v>0</v>
      </c>
      <c r="BJ102" s="140" t="s">
        <v>86</v>
      </c>
      <c r="BK102" s="137"/>
      <c r="BL102" s="137"/>
      <c r="BM102" s="137"/>
    </row>
    <row r="103" spans="2:65" s="1" customFormat="1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</row>
    <row r="104" spans="2:65" s="1" customFormat="1" ht="29.25" customHeight="1">
      <c r="B104" s="36"/>
      <c r="C104" s="114" t="s">
        <v>111</v>
      </c>
      <c r="D104" s="115"/>
      <c r="E104" s="115"/>
      <c r="F104" s="115"/>
      <c r="G104" s="115"/>
      <c r="H104" s="115"/>
      <c r="I104" s="115"/>
      <c r="J104" s="115"/>
      <c r="K104" s="115"/>
      <c r="L104" s="190">
        <f>ROUND(SUM(N88+N96),2)</f>
        <v>0</v>
      </c>
      <c r="M104" s="190"/>
      <c r="N104" s="190"/>
      <c r="O104" s="190"/>
      <c r="P104" s="190"/>
      <c r="Q104" s="190"/>
      <c r="R104" s="38"/>
    </row>
    <row r="105" spans="2:65" s="1" customFormat="1" ht="6.9" customHeight="1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</row>
    <row r="109" spans="2:65" s="1" customFormat="1" ht="6.9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</row>
    <row r="110" spans="2:65" s="1" customFormat="1" ht="36.9" customHeight="1">
      <c r="B110" s="36"/>
      <c r="C110" s="206" t="s">
        <v>144</v>
      </c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38"/>
    </row>
    <row r="111" spans="2:65" s="1" customFormat="1" ht="6.9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65" s="1" customFormat="1" ht="30" customHeight="1">
      <c r="B112" s="36"/>
      <c r="C112" s="31" t="s">
        <v>19</v>
      </c>
      <c r="D112" s="37"/>
      <c r="E112" s="37"/>
      <c r="F112" s="259" t="str">
        <f>F6</f>
        <v>Ochranná opatření Mariánské Radčice - SO 08.4 TENISOVÉ HŘIŠTĚ</v>
      </c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37"/>
      <c r="R112" s="38"/>
    </row>
    <row r="113" spans="2:65" s="1" customFormat="1" ht="36.9" customHeight="1">
      <c r="B113" s="36"/>
      <c r="C113" s="70" t="s">
        <v>119</v>
      </c>
      <c r="D113" s="37"/>
      <c r="E113" s="37"/>
      <c r="F113" s="208" t="str">
        <f>F7</f>
        <v>SO 08.4.3 - Kabelová chránička</v>
      </c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37"/>
      <c r="R113" s="38"/>
    </row>
    <row r="114" spans="2:65" s="1" customFormat="1" ht="6.9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8" customHeight="1">
      <c r="B115" s="36"/>
      <c r="C115" s="31" t="s">
        <v>23</v>
      </c>
      <c r="D115" s="37"/>
      <c r="E115" s="37"/>
      <c r="F115" s="29" t="str">
        <f>F9</f>
        <v>Mariánské Radčice</v>
      </c>
      <c r="G115" s="37"/>
      <c r="H115" s="37"/>
      <c r="I115" s="37"/>
      <c r="J115" s="37"/>
      <c r="K115" s="31" t="s">
        <v>25</v>
      </c>
      <c r="L115" s="37"/>
      <c r="M115" s="261" t="str">
        <f>IF(O9="","",O9)</f>
        <v>17. 12. 2017</v>
      </c>
      <c r="N115" s="261"/>
      <c r="O115" s="261"/>
      <c r="P115" s="261"/>
      <c r="Q115" s="37"/>
      <c r="R115" s="38"/>
    </row>
    <row r="116" spans="2:65" s="1" customFormat="1" ht="6.9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 ht="13.2">
      <c r="B117" s="36"/>
      <c r="C117" s="31" t="s">
        <v>27</v>
      </c>
      <c r="D117" s="37"/>
      <c r="E117" s="37"/>
      <c r="F117" s="29" t="str">
        <f>E12</f>
        <v>SD a.s. Doly Bílina</v>
      </c>
      <c r="G117" s="37"/>
      <c r="H117" s="37"/>
      <c r="I117" s="37"/>
      <c r="J117" s="37"/>
      <c r="K117" s="31" t="s">
        <v>33</v>
      </c>
      <c r="L117" s="37"/>
      <c r="M117" s="226" t="str">
        <f>E18</f>
        <v>Ing. arch. Fr. Abraham</v>
      </c>
      <c r="N117" s="226"/>
      <c r="O117" s="226"/>
      <c r="P117" s="226"/>
      <c r="Q117" s="226"/>
      <c r="R117" s="38"/>
    </row>
    <row r="118" spans="2:65" s="1" customFormat="1" ht="14.4" customHeight="1">
      <c r="B118" s="36"/>
      <c r="C118" s="31" t="s">
        <v>31</v>
      </c>
      <c r="D118" s="37"/>
      <c r="E118" s="37"/>
      <c r="F118" s="29" t="str">
        <f>IF(E15="","",E15)</f>
        <v>DPS</v>
      </c>
      <c r="G118" s="37"/>
      <c r="H118" s="37"/>
      <c r="I118" s="37"/>
      <c r="J118" s="37"/>
      <c r="K118" s="31" t="s">
        <v>36</v>
      </c>
      <c r="L118" s="37"/>
      <c r="M118" s="226" t="str">
        <f>E21</f>
        <v>Pavel Šouta</v>
      </c>
      <c r="N118" s="226"/>
      <c r="O118" s="226"/>
      <c r="P118" s="226"/>
      <c r="Q118" s="226"/>
      <c r="R118" s="38"/>
    </row>
    <row r="119" spans="2:65" s="1" customFormat="1" ht="10.35" customHeigh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8" customFormat="1" ht="29.25" customHeight="1">
      <c r="B120" s="144"/>
      <c r="C120" s="145" t="s">
        <v>145</v>
      </c>
      <c r="D120" s="146" t="s">
        <v>146</v>
      </c>
      <c r="E120" s="146" t="s">
        <v>60</v>
      </c>
      <c r="F120" s="262" t="s">
        <v>147</v>
      </c>
      <c r="G120" s="262"/>
      <c r="H120" s="262"/>
      <c r="I120" s="262"/>
      <c r="J120" s="146" t="s">
        <v>148</v>
      </c>
      <c r="K120" s="146" t="s">
        <v>149</v>
      </c>
      <c r="L120" s="262" t="s">
        <v>150</v>
      </c>
      <c r="M120" s="262"/>
      <c r="N120" s="262" t="s">
        <v>125</v>
      </c>
      <c r="O120" s="262"/>
      <c r="P120" s="262"/>
      <c r="Q120" s="263"/>
      <c r="R120" s="147"/>
      <c r="T120" s="77" t="s">
        <v>151</v>
      </c>
      <c r="U120" s="78" t="s">
        <v>42</v>
      </c>
      <c r="V120" s="78" t="s">
        <v>152</v>
      </c>
      <c r="W120" s="78" t="s">
        <v>153</v>
      </c>
      <c r="X120" s="78" t="s">
        <v>154</v>
      </c>
      <c r="Y120" s="78" t="s">
        <v>155</v>
      </c>
      <c r="Z120" s="78" t="s">
        <v>156</v>
      </c>
      <c r="AA120" s="79" t="s">
        <v>157</v>
      </c>
    </row>
    <row r="121" spans="2:65" s="1" customFormat="1" ht="29.25" customHeight="1">
      <c r="B121" s="36"/>
      <c r="C121" s="81" t="s">
        <v>122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236">
        <f>BK121</f>
        <v>0</v>
      </c>
      <c r="O121" s="237"/>
      <c r="P121" s="237"/>
      <c r="Q121" s="237"/>
      <c r="R121" s="38"/>
      <c r="T121" s="80"/>
      <c r="U121" s="52"/>
      <c r="V121" s="52"/>
      <c r="W121" s="148">
        <f>W122+W181</f>
        <v>0</v>
      </c>
      <c r="X121" s="52"/>
      <c r="Y121" s="148">
        <f>Y122+Y181</f>
        <v>0.14502000000000001</v>
      </c>
      <c r="Z121" s="52"/>
      <c r="AA121" s="149">
        <f>AA122+AA181</f>
        <v>0</v>
      </c>
      <c r="AT121" s="20" t="s">
        <v>77</v>
      </c>
      <c r="AU121" s="20" t="s">
        <v>127</v>
      </c>
      <c r="BK121" s="150">
        <f>BK122+BK181</f>
        <v>0</v>
      </c>
    </row>
    <row r="122" spans="2:65" s="9" customFormat="1" ht="37.35" customHeight="1">
      <c r="B122" s="151"/>
      <c r="C122" s="152"/>
      <c r="D122" s="153" t="s">
        <v>128</v>
      </c>
      <c r="E122" s="153"/>
      <c r="F122" s="153"/>
      <c r="G122" s="153"/>
      <c r="H122" s="153"/>
      <c r="I122" s="153"/>
      <c r="J122" s="153"/>
      <c r="K122" s="153"/>
      <c r="L122" s="153"/>
      <c r="M122" s="153"/>
      <c r="N122" s="238">
        <f>BK122</f>
        <v>0</v>
      </c>
      <c r="O122" s="239"/>
      <c r="P122" s="239"/>
      <c r="Q122" s="239"/>
      <c r="R122" s="154"/>
      <c r="T122" s="155"/>
      <c r="U122" s="152"/>
      <c r="V122" s="152"/>
      <c r="W122" s="156">
        <f>W123+W163+W167+W171+W179</f>
        <v>0</v>
      </c>
      <c r="X122" s="152"/>
      <c r="Y122" s="156">
        <f>Y123+Y163+Y167+Y171+Y179</f>
        <v>0.14502000000000001</v>
      </c>
      <c r="Z122" s="152"/>
      <c r="AA122" s="157">
        <f>AA123+AA163+AA167+AA171+AA179</f>
        <v>0</v>
      </c>
      <c r="AR122" s="158" t="s">
        <v>86</v>
      </c>
      <c r="AT122" s="159" t="s">
        <v>77</v>
      </c>
      <c r="AU122" s="159" t="s">
        <v>78</v>
      </c>
      <c r="AY122" s="158" t="s">
        <v>158</v>
      </c>
      <c r="BK122" s="160">
        <f>BK123+BK163+BK167+BK171+BK179</f>
        <v>0</v>
      </c>
    </row>
    <row r="123" spans="2:65" s="9" customFormat="1" ht="19.95" customHeight="1">
      <c r="B123" s="151"/>
      <c r="C123" s="152"/>
      <c r="D123" s="161" t="s">
        <v>129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240">
        <f>BK123</f>
        <v>0</v>
      </c>
      <c r="O123" s="241"/>
      <c r="P123" s="241"/>
      <c r="Q123" s="241"/>
      <c r="R123" s="154"/>
      <c r="T123" s="155"/>
      <c r="U123" s="152"/>
      <c r="V123" s="152"/>
      <c r="W123" s="156">
        <f>SUM(W124:W162)</f>
        <v>0</v>
      </c>
      <c r="X123" s="152"/>
      <c r="Y123" s="156">
        <f>SUM(Y124:Y162)</f>
        <v>0.11252000000000001</v>
      </c>
      <c r="Z123" s="152"/>
      <c r="AA123" s="157">
        <f>SUM(AA124:AA162)</f>
        <v>0</v>
      </c>
      <c r="AR123" s="158" t="s">
        <v>86</v>
      </c>
      <c r="AT123" s="159" t="s">
        <v>77</v>
      </c>
      <c r="AU123" s="159" t="s">
        <v>86</v>
      </c>
      <c r="AY123" s="158" t="s">
        <v>158</v>
      </c>
      <c r="BK123" s="160">
        <f>SUM(BK124:BK162)</f>
        <v>0</v>
      </c>
    </row>
    <row r="124" spans="2:65" s="1" customFormat="1" ht="22.8" customHeight="1">
      <c r="B124" s="133"/>
      <c r="C124" s="162" t="s">
        <v>86</v>
      </c>
      <c r="D124" s="162" t="s">
        <v>159</v>
      </c>
      <c r="E124" s="163" t="s">
        <v>160</v>
      </c>
      <c r="F124" s="254" t="s">
        <v>161</v>
      </c>
      <c r="G124" s="254"/>
      <c r="H124" s="254"/>
      <c r="I124" s="254"/>
      <c r="J124" s="164" t="s">
        <v>162</v>
      </c>
      <c r="K124" s="165">
        <v>2</v>
      </c>
      <c r="L124" s="255">
        <v>0</v>
      </c>
      <c r="M124" s="255"/>
      <c r="N124" s="253">
        <f>ROUND(L124*K124,2)</f>
        <v>0</v>
      </c>
      <c r="O124" s="253"/>
      <c r="P124" s="253"/>
      <c r="Q124" s="253"/>
      <c r="R124" s="136"/>
      <c r="T124" s="166" t="s">
        <v>5</v>
      </c>
      <c r="U124" s="45" t="s">
        <v>43</v>
      </c>
      <c r="V124" s="37"/>
      <c r="W124" s="167">
        <f>V124*K124</f>
        <v>0</v>
      </c>
      <c r="X124" s="167">
        <v>8.6800000000000002E-3</v>
      </c>
      <c r="Y124" s="167">
        <f>X124*K124</f>
        <v>1.736E-2</v>
      </c>
      <c r="Z124" s="167">
        <v>0</v>
      </c>
      <c r="AA124" s="168">
        <f>Z124*K124</f>
        <v>0</v>
      </c>
      <c r="AR124" s="20" t="s">
        <v>163</v>
      </c>
      <c r="AT124" s="20" t="s">
        <v>159</v>
      </c>
      <c r="AU124" s="20" t="s">
        <v>117</v>
      </c>
      <c r="AY124" s="20" t="s">
        <v>158</v>
      </c>
      <c r="BE124" s="107">
        <f>IF(U124="základní",N124,0)</f>
        <v>0</v>
      </c>
      <c r="BF124" s="107">
        <f>IF(U124="snížená",N124,0)</f>
        <v>0</v>
      </c>
      <c r="BG124" s="107">
        <f>IF(U124="zákl. přenesená",N124,0)</f>
        <v>0</v>
      </c>
      <c r="BH124" s="107">
        <f>IF(U124="sníž. přenesená",N124,0)</f>
        <v>0</v>
      </c>
      <c r="BI124" s="107">
        <f>IF(U124="nulová",N124,0)</f>
        <v>0</v>
      </c>
      <c r="BJ124" s="20" t="s">
        <v>86</v>
      </c>
      <c r="BK124" s="107">
        <f>ROUND(L124*K124,2)</f>
        <v>0</v>
      </c>
      <c r="BL124" s="20" t="s">
        <v>163</v>
      </c>
      <c r="BM124" s="20" t="s">
        <v>546</v>
      </c>
    </row>
    <row r="125" spans="2:65" s="10" customFormat="1" ht="14.4" customHeight="1">
      <c r="B125" s="169"/>
      <c r="C125" s="170"/>
      <c r="D125" s="170"/>
      <c r="E125" s="171" t="s">
        <v>5</v>
      </c>
      <c r="F125" s="246" t="s">
        <v>117</v>
      </c>
      <c r="G125" s="247"/>
      <c r="H125" s="247"/>
      <c r="I125" s="247"/>
      <c r="J125" s="170"/>
      <c r="K125" s="172">
        <v>2</v>
      </c>
      <c r="L125" s="170"/>
      <c r="M125" s="170"/>
      <c r="N125" s="170"/>
      <c r="O125" s="170"/>
      <c r="P125" s="170"/>
      <c r="Q125" s="170"/>
      <c r="R125" s="173"/>
      <c r="T125" s="174"/>
      <c r="U125" s="170"/>
      <c r="V125" s="170"/>
      <c r="W125" s="170"/>
      <c r="X125" s="170"/>
      <c r="Y125" s="170"/>
      <c r="Z125" s="170"/>
      <c r="AA125" s="175"/>
      <c r="AT125" s="176" t="s">
        <v>166</v>
      </c>
      <c r="AU125" s="176" t="s">
        <v>117</v>
      </c>
      <c r="AV125" s="10" t="s">
        <v>117</v>
      </c>
      <c r="AW125" s="10" t="s">
        <v>35</v>
      </c>
      <c r="AX125" s="10" t="s">
        <v>78</v>
      </c>
      <c r="AY125" s="176" t="s">
        <v>158</v>
      </c>
    </row>
    <row r="126" spans="2:65" s="11" customFormat="1" ht="14.4" customHeight="1">
      <c r="B126" s="177"/>
      <c r="C126" s="178"/>
      <c r="D126" s="178"/>
      <c r="E126" s="179" t="s">
        <v>5</v>
      </c>
      <c r="F126" s="248" t="s">
        <v>167</v>
      </c>
      <c r="G126" s="249"/>
      <c r="H126" s="249"/>
      <c r="I126" s="249"/>
      <c r="J126" s="178"/>
      <c r="K126" s="180">
        <v>2</v>
      </c>
      <c r="L126" s="178"/>
      <c r="M126" s="178"/>
      <c r="N126" s="178"/>
      <c r="O126" s="178"/>
      <c r="P126" s="178"/>
      <c r="Q126" s="178"/>
      <c r="R126" s="181"/>
      <c r="T126" s="182"/>
      <c r="U126" s="178"/>
      <c r="V126" s="178"/>
      <c r="W126" s="178"/>
      <c r="X126" s="178"/>
      <c r="Y126" s="178"/>
      <c r="Z126" s="178"/>
      <c r="AA126" s="183"/>
      <c r="AT126" s="184" t="s">
        <v>166</v>
      </c>
      <c r="AU126" s="184" t="s">
        <v>117</v>
      </c>
      <c r="AV126" s="11" t="s">
        <v>163</v>
      </c>
      <c r="AW126" s="11" t="s">
        <v>35</v>
      </c>
      <c r="AX126" s="11" t="s">
        <v>86</v>
      </c>
      <c r="AY126" s="184" t="s">
        <v>158</v>
      </c>
    </row>
    <row r="127" spans="2:65" s="1" customFormat="1" ht="34.200000000000003" customHeight="1">
      <c r="B127" s="133"/>
      <c r="C127" s="162" t="s">
        <v>117</v>
      </c>
      <c r="D127" s="162" t="s">
        <v>159</v>
      </c>
      <c r="E127" s="163" t="s">
        <v>168</v>
      </c>
      <c r="F127" s="254" t="s">
        <v>169</v>
      </c>
      <c r="G127" s="254"/>
      <c r="H127" s="254"/>
      <c r="I127" s="254"/>
      <c r="J127" s="164" t="s">
        <v>162</v>
      </c>
      <c r="K127" s="165">
        <v>2</v>
      </c>
      <c r="L127" s="255">
        <v>0</v>
      </c>
      <c r="M127" s="255"/>
      <c r="N127" s="253">
        <f>ROUND(L127*K127,2)</f>
        <v>0</v>
      </c>
      <c r="O127" s="253"/>
      <c r="P127" s="253"/>
      <c r="Q127" s="253"/>
      <c r="R127" s="136"/>
      <c r="T127" s="166" t="s">
        <v>5</v>
      </c>
      <c r="U127" s="45" t="s">
        <v>43</v>
      </c>
      <c r="V127" s="37"/>
      <c r="W127" s="167">
        <f>V127*K127</f>
        <v>0</v>
      </c>
      <c r="X127" s="167">
        <v>1.068E-2</v>
      </c>
      <c r="Y127" s="167">
        <f>X127*K127</f>
        <v>2.1360000000000001E-2</v>
      </c>
      <c r="Z127" s="167">
        <v>0</v>
      </c>
      <c r="AA127" s="168">
        <f>Z127*K127</f>
        <v>0</v>
      </c>
      <c r="AR127" s="20" t="s">
        <v>163</v>
      </c>
      <c r="AT127" s="20" t="s">
        <v>159</v>
      </c>
      <c r="AU127" s="20" t="s">
        <v>117</v>
      </c>
      <c r="AY127" s="20" t="s">
        <v>158</v>
      </c>
      <c r="BE127" s="107">
        <f>IF(U127="základní",N127,0)</f>
        <v>0</v>
      </c>
      <c r="BF127" s="107">
        <f>IF(U127="snížená",N127,0)</f>
        <v>0</v>
      </c>
      <c r="BG127" s="107">
        <f>IF(U127="zákl. přenesená",N127,0)</f>
        <v>0</v>
      </c>
      <c r="BH127" s="107">
        <f>IF(U127="sníž. přenesená",N127,0)</f>
        <v>0</v>
      </c>
      <c r="BI127" s="107">
        <f>IF(U127="nulová",N127,0)</f>
        <v>0</v>
      </c>
      <c r="BJ127" s="20" t="s">
        <v>86</v>
      </c>
      <c r="BK127" s="107">
        <f>ROUND(L127*K127,2)</f>
        <v>0</v>
      </c>
      <c r="BL127" s="20" t="s">
        <v>163</v>
      </c>
      <c r="BM127" s="20" t="s">
        <v>547</v>
      </c>
    </row>
    <row r="128" spans="2:65" s="10" customFormat="1" ht="14.4" customHeight="1">
      <c r="B128" s="169"/>
      <c r="C128" s="170"/>
      <c r="D128" s="170"/>
      <c r="E128" s="171" t="s">
        <v>5</v>
      </c>
      <c r="F128" s="246" t="s">
        <v>117</v>
      </c>
      <c r="G128" s="247"/>
      <c r="H128" s="247"/>
      <c r="I128" s="247"/>
      <c r="J128" s="170"/>
      <c r="K128" s="172">
        <v>2</v>
      </c>
      <c r="L128" s="170"/>
      <c r="M128" s="170"/>
      <c r="N128" s="170"/>
      <c r="O128" s="170"/>
      <c r="P128" s="170"/>
      <c r="Q128" s="170"/>
      <c r="R128" s="173"/>
      <c r="T128" s="174"/>
      <c r="U128" s="170"/>
      <c r="V128" s="170"/>
      <c r="W128" s="170"/>
      <c r="X128" s="170"/>
      <c r="Y128" s="170"/>
      <c r="Z128" s="170"/>
      <c r="AA128" s="175"/>
      <c r="AT128" s="176" t="s">
        <v>166</v>
      </c>
      <c r="AU128" s="176" t="s">
        <v>117</v>
      </c>
      <c r="AV128" s="10" t="s">
        <v>117</v>
      </c>
      <c r="AW128" s="10" t="s">
        <v>35</v>
      </c>
      <c r="AX128" s="10" t="s">
        <v>78</v>
      </c>
      <c r="AY128" s="176" t="s">
        <v>158</v>
      </c>
    </row>
    <row r="129" spans="2:65" s="11" customFormat="1" ht="14.4" customHeight="1">
      <c r="B129" s="177"/>
      <c r="C129" s="178"/>
      <c r="D129" s="178"/>
      <c r="E129" s="179" t="s">
        <v>5</v>
      </c>
      <c r="F129" s="248" t="s">
        <v>167</v>
      </c>
      <c r="G129" s="249"/>
      <c r="H129" s="249"/>
      <c r="I129" s="249"/>
      <c r="J129" s="178"/>
      <c r="K129" s="180">
        <v>2</v>
      </c>
      <c r="L129" s="178"/>
      <c r="M129" s="178"/>
      <c r="N129" s="178"/>
      <c r="O129" s="178"/>
      <c r="P129" s="178"/>
      <c r="Q129" s="178"/>
      <c r="R129" s="181"/>
      <c r="T129" s="182"/>
      <c r="U129" s="178"/>
      <c r="V129" s="178"/>
      <c r="W129" s="178"/>
      <c r="X129" s="178"/>
      <c r="Y129" s="178"/>
      <c r="Z129" s="178"/>
      <c r="AA129" s="183"/>
      <c r="AT129" s="184" t="s">
        <v>166</v>
      </c>
      <c r="AU129" s="184" t="s">
        <v>117</v>
      </c>
      <c r="AV129" s="11" t="s">
        <v>163</v>
      </c>
      <c r="AW129" s="11" t="s">
        <v>35</v>
      </c>
      <c r="AX129" s="11" t="s">
        <v>86</v>
      </c>
      <c r="AY129" s="184" t="s">
        <v>158</v>
      </c>
    </row>
    <row r="130" spans="2:65" s="1" customFormat="1" ht="34.200000000000003" customHeight="1">
      <c r="B130" s="133"/>
      <c r="C130" s="162" t="s">
        <v>171</v>
      </c>
      <c r="D130" s="162" t="s">
        <v>159</v>
      </c>
      <c r="E130" s="163" t="s">
        <v>172</v>
      </c>
      <c r="F130" s="254" t="s">
        <v>173</v>
      </c>
      <c r="G130" s="254"/>
      <c r="H130" s="254"/>
      <c r="I130" s="254"/>
      <c r="J130" s="164" t="s">
        <v>162</v>
      </c>
      <c r="K130" s="165">
        <v>2</v>
      </c>
      <c r="L130" s="255">
        <v>0</v>
      </c>
      <c r="M130" s="255"/>
      <c r="N130" s="253">
        <f>ROUND(L130*K130,2)</f>
        <v>0</v>
      </c>
      <c r="O130" s="253"/>
      <c r="P130" s="253"/>
      <c r="Q130" s="253"/>
      <c r="R130" s="136"/>
      <c r="T130" s="166" t="s">
        <v>5</v>
      </c>
      <c r="U130" s="45" t="s">
        <v>43</v>
      </c>
      <c r="V130" s="37"/>
      <c r="W130" s="167">
        <f>V130*K130</f>
        <v>0</v>
      </c>
      <c r="X130" s="167">
        <v>3.6900000000000002E-2</v>
      </c>
      <c r="Y130" s="167">
        <f>X130*K130</f>
        <v>7.3800000000000004E-2</v>
      </c>
      <c r="Z130" s="167">
        <v>0</v>
      </c>
      <c r="AA130" s="168">
        <f>Z130*K130</f>
        <v>0</v>
      </c>
      <c r="AR130" s="20" t="s">
        <v>163</v>
      </c>
      <c r="AT130" s="20" t="s">
        <v>159</v>
      </c>
      <c r="AU130" s="20" t="s">
        <v>117</v>
      </c>
      <c r="AY130" s="20" t="s">
        <v>158</v>
      </c>
      <c r="BE130" s="107">
        <f>IF(U130="základní",N130,0)</f>
        <v>0</v>
      </c>
      <c r="BF130" s="107">
        <f>IF(U130="snížená",N130,0)</f>
        <v>0</v>
      </c>
      <c r="BG130" s="107">
        <f>IF(U130="zákl. přenesená",N130,0)</f>
        <v>0</v>
      </c>
      <c r="BH130" s="107">
        <f>IF(U130="sníž. přenesená",N130,0)</f>
        <v>0</v>
      </c>
      <c r="BI130" s="107">
        <f>IF(U130="nulová",N130,0)</f>
        <v>0</v>
      </c>
      <c r="BJ130" s="20" t="s">
        <v>86</v>
      </c>
      <c r="BK130" s="107">
        <f>ROUND(L130*K130,2)</f>
        <v>0</v>
      </c>
      <c r="BL130" s="20" t="s">
        <v>163</v>
      </c>
      <c r="BM130" s="20" t="s">
        <v>548</v>
      </c>
    </row>
    <row r="131" spans="2:65" s="10" customFormat="1" ht="14.4" customHeight="1">
      <c r="B131" s="169"/>
      <c r="C131" s="170"/>
      <c r="D131" s="170"/>
      <c r="E131" s="171" t="s">
        <v>5</v>
      </c>
      <c r="F131" s="246" t="s">
        <v>117</v>
      </c>
      <c r="G131" s="247"/>
      <c r="H131" s="247"/>
      <c r="I131" s="247"/>
      <c r="J131" s="170"/>
      <c r="K131" s="172">
        <v>2</v>
      </c>
      <c r="L131" s="170"/>
      <c r="M131" s="170"/>
      <c r="N131" s="170"/>
      <c r="O131" s="170"/>
      <c r="P131" s="170"/>
      <c r="Q131" s="170"/>
      <c r="R131" s="173"/>
      <c r="T131" s="174"/>
      <c r="U131" s="170"/>
      <c r="V131" s="170"/>
      <c r="W131" s="170"/>
      <c r="X131" s="170"/>
      <c r="Y131" s="170"/>
      <c r="Z131" s="170"/>
      <c r="AA131" s="175"/>
      <c r="AT131" s="176" t="s">
        <v>166</v>
      </c>
      <c r="AU131" s="176" t="s">
        <v>117</v>
      </c>
      <c r="AV131" s="10" t="s">
        <v>117</v>
      </c>
      <c r="AW131" s="10" t="s">
        <v>35</v>
      </c>
      <c r="AX131" s="10" t="s">
        <v>78</v>
      </c>
      <c r="AY131" s="176" t="s">
        <v>158</v>
      </c>
    </row>
    <row r="132" spans="2:65" s="11" customFormat="1" ht="14.4" customHeight="1">
      <c r="B132" s="177"/>
      <c r="C132" s="178"/>
      <c r="D132" s="178"/>
      <c r="E132" s="179" t="s">
        <v>5</v>
      </c>
      <c r="F132" s="248" t="s">
        <v>167</v>
      </c>
      <c r="G132" s="249"/>
      <c r="H132" s="249"/>
      <c r="I132" s="249"/>
      <c r="J132" s="178"/>
      <c r="K132" s="180">
        <v>2</v>
      </c>
      <c r="L132" s="178"/>
      <c r="M132" s="178"/>
      <c r="N132" s="178"/>
      <c r="O132" s="178"/>
      <c r="P132" s="178"/>
      <c r="Q132" s="178"/>
      <c r="R132" s="181"/>
      <c r="T132" s="182"/>
      <c r="U132" s="178"/>
      <c r="V132" s="178"/>
      <c r="W132" s="178"/>
      <c r="X132" s="178"/>
      <c r="Y132" s="178"/>
      <c r="Z132" s="178"/>
      <c r="AA132" s="183"/>
      <c r="AT132" s="184" t="s">
        <v>166</v>
      </c>
      <c r="AU132" s="184" t="s">
        <v>117</v>
      </c>
      <c r="AV132" s="11" t="s">
        <v>163</v>
      </c>
      <c r="AW132" s="11" t="s">
        <v>35</v>
      </c>
      <c r="AX132" s="11" t="s">
        <v>86</v>
      </c>
      <c r="AY132" s="184" t="s">
        <v>158</v>
      </c>
    </row>
    <row r="133" spans="2:65" s="1" customFormat="1" ht="22.8" customHeight="1">
      <c r="B133" s="133"/>
      <c r="C133" s="162" t="s">
        <v>163</v>
      </c>
      <c r="D133" s="162" t="s">
        <v>159</v>
      </c>
      <c r="E133" s="163" t="s">
        <v>175</v>
      </c>
      <c r="F133" s="254" t="s">
        <v>176</v>
      </c>
      <c r="G133" s="254"/>
      <c r="H133" s="254"/>
      <c r="I133" s="254"/>
      <c r="J133" s="164" t="s">
        <v>177</v>
      </c>
      <c r="K133" s="165">
        <v>11</v>
      </c>
      <c r="L133" s="255">
        <v>0</v>
      </c>
      <c r="M133" s="255"/>
      <c r="N133" s="253">
        <f>ROUND(L133*K133,2)</f>
        <v>0</v>
      </c>
      <c r="O133" s="253"/>
      <c r="P133" s="253"/>
      <c r="Q133" s="253"/>
      <c r="R133" s="136"/>
      <c r="T133" s="166" t="s">
        <v>5</v>
      </c>
      <c r="U133" s="45" t="s">
        <v>43</v>
      </c>
      <c r="V133" s="37"/>
      <c r="W133" s="167">
        <f>V133*K133</f>
        <v>0</v>
      </c>
      <c r="X133" s="167">
        <v>0</v>
      </c>
      <c r="Y133" s="167">
        <f>X133*K133</f>
        <v>0</v>
      </c>
      <c r="Z133" s="167">
        <v>0</v>
      </c>
      <c r="AA133" s="168">
        <f>Z133*K133</f>
        <v>0</v>
      </c>
      <c r="AR133" s="20" t="s">
        <v>163</v>
      </c>
      <c r="AT133" s="20" t="s">
        <v>159</v>
      </c>
      <c r="AU133" s="20" t="s">
        <v>117</v>
      </c>
      <c r="AY133" s="20" t="s">
        <v>158</v>
      </c>
      <c r="BE133" s="107">
        <f>IF(U133="základní",N133,0)</f>
        <v>0</v>
      </c>
      <c r="BF133" s="107">
        <f>IF(U133="snížená",N133,0)</f>
        <v>0</v>
      </c>
      <c r="BG133" s="107">
        <f>IF(U133="zákl. přenesená",N133,0)</f>
        <v>0</v>
      </c>
      <c r="BH133" s="107">
        <f>IF(U133="sníž. přenesená",N133,0)</f>
        <v>0</v>
      </c>
      <c r="BI133" s="107">
        <f>IF(U133="nulová",N133,0)</f>
        <v>0</v>
      </c>
      <c r="BJ133" s="20" t="s">
        <v>86</v>
      </c>
      <c r="BK133" s="107">
        <f>ROUND(L133*K133,2)</f>
        <v>0</v>
      </c>
      <c r="BL133" s="20" t="s">
        <v>163</v>
      </c>
      <c r="BM133" s="20" t="s">
        <v>549</v>
      </c>
    </row>
    <row r="134" spans="2:65" s="10" customFormat="1" ht="14.4" customHeight="1">
      <c r="B134" s="169"/>
      <c r="C134" s="170"/>
      <c r="D134" s="170"/>
      <c r="E134" s="171" t="s">
        <v>5</v>
      </c>
      <c r="F134" s="246" t="s">
        <v>550</v>
      </c>
      <c r="G134" s="247"/>
      <c r="H134" s="247"/>
      <c r="I134" s="247"/>
      <c r="J134" s="170"/>
      <c r="K134" s="172">
        <v>11</v>
      </c>
      <c r="L134" s="170"/>
      <c r="M134" s="170"/>
      <c r="N134" s="170"/>
      <c r="O134" s="170"/>
      <c r="P134" s="170"/>
      <c r="Q134" s="170"/>
      <c r="R134" s="173"/>
      <c r="T134" s="174"/>
      <c r="U134" s="170"/>
      <c r="V134" s="170"/>
      <c r="W134" s="170"/>
      <c r="X134" s="170"/>
      <c r="Y134" s="170"/>
      <c r="Z134" s="170"/>
      <c r="AA134" s="175"/>
      <c r="AT134" s="176" t="s">
        <v>166</v>
      </c>
      <c r="AU134" s="176" t="s">
        <v>117</v>
      </c>
      <c r="AV134" s="10" t="s">
        <v>117</v>
      </c>
      <c r="AW134" s="10" t="s">
        <v>35</v>
      </c>
      <c r="AX134" s="10" t="s">
        <v>78</v>
      </c>
      <c r="AY134" s="176" t="s">
        <v>158</v>
      </c>
    </row>
    <row r="135" spans="2:65" s="11" customFormat="1" ht="14.4" customHeight="1">
      <c r="B135" s="177"/>
      <c r="C135" s="178"/>
      <c r="D135" s="178"/>
      <c r="E135" s="179" t="s">
        <v>5</v>
      </c>
      <c r="F135" s="248" t="s">
        <v>167</v>
      </c>
      <c r="G135" s="249"/>
      <c r="H135" s="249"/>
      <c r="I135" s="249"/>
      <c r="J135" s="178"/>
      <c r="K135" s="180">
        <v>11</v>
      </c>
      <c r="L135" s="178"/>
      <c r="M135" s="178"/>
      <c r="N135" s="178"/>
      <c r="O135" s="178"/>
      <c r="P135" s="178"/>
      <c r="Q135" s="178"/>
      <c r="R135" s="181"/>
      <c r="T135" s="182"/>
      <c r="U135" s="178"/>
      <c r="V135" s="178"/>
      <c r="W135" s="178"/>
      <c r="X135" s="178"/>
      <c r="Y135" s="178"/>
      <c r="Z135" s="178"/>
      <c r="AA135" s="183"/>
      <c r="AT135" s="184" t="s">
        <v>166</v>
      </c>
      <c r="AU135" s="184" t="s">
        <v>117</v>
      </c>
      <c r="AV135" s="11" t="s">
        <v>163</v>
      </c>
      <c r="AW135" s="11" t="s">
        <v>35</v>
      </c>
      <c r="AX135" s="11" t="s">
        <v>86</v>
      </c>
      <c r="AY135" s="184" t="s">
        <v>158</v>
      </c>
    </row>
    <row r="136" spans="2:65" s="1" customFormat="1" ht="22.8" customHeight="1">
      <c r="B136" s="133"/>
      <c r="C136" s="162" t="s">
        <v>165</v>
      </c>
      <c r="D136" s="162" t="s">
        <v>159</v>
      </c>
      <c r="E136" s="163" t="s">
        <v>461</v>
      </c>
      <c r="F136" s="254" t="s">
        <v>462</v>
      </c>
      <c r="G136" s="254"/>
      <c r="H136" s="254"/>
      <c r="I136" s="254"/>
      <c r="J136" s="164" t="s">
        <v>177</v>
      </c>
      <c r="K136" s="165">
        <v>55</v>
      </c>
      <c r="L136" s="255">
        <v>0</v>
      </c>
      <c r="M136" s="255"/>
      <c r="N136" s="253">
        <f>ROUND(L136*K136,2)</f>
        <v>0</v>
      </c>
      <c r="O136" s="253"/>
      <c r="P136" s="253"/>
      <c r="Q136" s="253"/>
      <c r="R136" s="136"/>
      <c r="T136" s="166" t="s">
        <v>5</v>
      </c>
      <c r="U136" s="45" t="s">
        <v>43</v>
      </c>
      <c r="V136" s="37"/>
      <c r="W136" s="167">
        <f>V136*K136</f>
        <v>0</v>
      </c>
      <c r="X136" s="167">
        <v>0</v>
      </c>
      <c r="Y136" s="167">
        <f>X136*K136</f>
        <v>0</v>
      </c>
      <c r="Z136" s="167">
        <v>0</v>
      </c>
      <c r="AA136" s="168">
        <f>Z136*K136</f>
        <v>0</v>
      </c>
      <c r="AR136" s="20" t="s">
        <v>163</v>
      </c>
      <c r="AT136" s="20" t="s">
        <v>159</v>
      </c>
      <c r="AU136" s="20" t="s">
        <v>117</v>
      </c>
      <c r="AY136" s="20" t="s">
        <v>158</v>
      </c>
      <c r="BE136" s="107">
        <f>IF(U136="základní",N136,0)</f>
        <v>0</v>
      </c>
      <c r="BF136" s="107">
        <f>IF(U136="snížená",N136,0)</f>
        <v>0</v>
      </c>
      <c r="BG136" s="107">
        <f>IF(U136="zákl. přenesená",N136,0)</f>
        <v>0</v>
      </c>
      <c r="BH136" s="107">
        <f>IF(U136="sníž. přenesená",N136,0)</f>
        <v>0</v>
      </c>
      <c r="BI136" s="107">
        <f>IF(U136="nulová",N136,0)</f>
        <v>0</v>
      </c>
      <c r="BJ136" s="20" t="s">
        <v>86</v>
      </c>
      <c r="BK136" s="107">
        <f>ROUND(L136*K136,2)</f>
        <v>0</v>
      </c>
      <c r="BL136" s="20" t="s">
        <v>163</v>
      </c>
      <c r="BM136" s="20" t="s">
        <v>551</v>
      </c>
    </row>
    <row r="137" spans="2:65" s="10" customFormat="1" ht="14.4" customHeight="1">
      <c r="B137" s="169"/>
      <c r="C137" s="170"/>
      <c r="D137" s="170"/>
      <c r="E137" s="171" t="s">
        <v>5</v>
      </c>
      <c r="F137" s="246" t="s">
        <v>552</v>
      </c>
      <c r="G137" s="247"/>
      <c r="H137" s="247"/>
      <c r="I137" s="247"/>
      <c r="J137" s="170"/>
      <c r="K137" s="172">
        <v>55</v>
      </c>
      <c r="L137" s="170"/>
      <c r="M137" s="170"/>
      <c r="N137" s="170"/>
      <c r="O137" s="170"/>
      <c r="P137" s="170"/>
      <c r="Q137" s="170"/>
      <c r="R137" s="173"/>
      <c r="T137" s="174"/>
      <c r="U137" s="170"/>
      <c r="V137" s="170"/>
      <c r="W137" s="170"/>
      <c r="X137" s="170"/>
      <c r="Y137" s="170"/>
      <c r="Z137" s="170"/>
      <c r="AA137" s="175"/>
      <c r="AT137" s="176" t="s">
        <v>166</v>
      </c>
      <c r="AU137" s="176" t="s">
        <v>117</v>
      </c>
      <c r="AV137" s="10" t="s">
        <v>117</v>
      </c>
      <c r="AW137" s="10" t="s">
        <v>35</v>
      </c>
      <c r="AX137" s="10" t="s">
        <v>78</v>
      </c>
      <c r="AY137" s="176" t="s">
        <v>158</v>
      </c>
    </row>
    <row r="138" spans="2:65" s="11" customFormat="1" ht="14.4" customHeight="1">
      <c r="B138" s="177"/>
      <c r="C138" s="178"/>
      <c r="D138" s="178"/>
      <c r="E138" s="179" t="s">
        <v>5</v>
      </c>
      <c r="F138" s="248" t="s">
        <v>167</v>
      </c>
      <c r="G138" s="249"/>
      <c r="H138" s="249"/>
      <c r="I138" s="249"/>
      <c r="J138" s="178"/>
      <c r="K138" s="180">
        <v>55</v>
      </c>
      <c r="L138" s="178"/>
      <c r="M138" s="178"/>
      <c r="N138" s="178"/>
      <c r="O138" s="178"/>
      <c r="P138" s="178"/>
      <c r="Q138" s="178"/>
      <c r="R138" s="181"/>
      <c r="T138" s="182"/>
      <c r="U138" s="178"/>
      <c r="V138" s="178"/>
      <c r="W138" s="178"/>
      <c r="X138" s="178"/>
      <c r="Y138" s="178"/>
      <c r="Z138" s="178"/>
      <c r="AA138" s="183"/>
      <c r="AT138" s="184" t="s">
        <v>166</v>
      </c>
      <c r="AU138" s="184" t="s">
        <v>117</v>
      </c>
      <c r="AV138" s="11" t="s">
        <v>163</v>
      </c>
      <c r="AW138" s="11" t="s">
        <v>35</v>
      </c>
      <c r="AX138" s="11" t="s">
        <v>86</v>
      </c>
      <c r="AY138" s="184" t="s">
        <v>158</v>
      </c>
    </row>
    <row r="139" spans="2:65" s="1" customFormat="1" ht="22.8" customHeight="1">
      <c r="B139" s="133"/>
      <c r="C139" s="162" t="s">
        <v>184</v>
      </c>
      <c r="D139" s="162" t="s">
        <v>159</v>
      </c>
      <c r="E139" s="163" t="s">
        <v>465</v>
      </c>
      <c r="F139" s="254" t="s">
        <v>466</v>
      </c>
      <c r="G139" s="254"/>
      <c r="H139" s="254"/>
      <c r="I139" s="254"/>
      <c r="J139" s="164" t="s">
        <v>177</v>
      </c>
      <c r="K139" s="165">
        <v>55</v>
      </c>
      <c r="L139" s="255">
        <v>0</v>
      </c>
      <c r="M139" s="255"/>
      <c r="N139" s="253">
        <f>ROUND(L139*K139,2)</f>
        <v>0</v>
      </c>
      <c r="O139" s="253"/>
      <c r="P139" s="253"/>
      <c r="Q139" s="253"/>
      <c r="R139" s="136"/>
      <c r="T139" s="166" t="s">
        <v>5</v>
      </c>
      <c r="U139" s="45" t="s">
        <v>43</v>
      </c>
      <c r="V139" s="37"/>
      <c r="W139" s="167">
        <f>V139*K139</f>
        <v>0</v>
      </c>
      <c r="X139" s="167">
        <v>0</v>
      </c>
      <c r="Y139" s="167">
        <f>X139*K139</f>
        <v>0</v>
      </c>
      <c r="Z139" s="167">
        <v>0</v>
      </c>
      <c r="AA139" s="168">
        <f>Z139*K139</f>
        <v>0</v>
      </c>
      <c r="AR139" s="20" t="s">
        <v>163</v>
      </c>
      <c r="AT139" s="20" t="s">
        <v>159</v>
      </c>
      <c r="AU139" s="20" t="s">
        <v>117</v>
      </c>
      <c r="AY139" s="20" t="s">
        <v>158</v>
      </c>
      <c r="BE139" s="107">
        <f>IF(U139="základní",N139,0)</f>
        <v>0</v>
      </c>
      <c r="BF139" s="107">
        <f>IF(U139="snížená",N139,0)</f>
        <v>0</v>
      </c>
      <c r="BG139" s="107">
        <f>IF(U139="zákl. přenesená",N139,0)</f>
        <v>0</v>
      </c>
      <c r="BH139" s="107">
        <f>IF(U139="sníž. přenesená",N139,0)</f>
        <v>0</v>
      </c>
      <c r="BI139" s="107">
        <f>IF(U139="nulová",N139,0)</f>
        <v>0</v>
      </c>
      <c r="BJ139" s="20" t="s">
        <v>86</v>
      </c>
      <c r="BK139" s="107">
        <f>ROUND(L139*K139,2)</f>
        <v>0</v>
      </c>
      <c r="BL139" s="20" t="s">
        <v>163</v>
      </c>
      <c r="BM139" s="20" t="s">
        <v>553</v>
      </c>
    </row>
    <row r="140" spans="2:65" s="10" customFormat="1" ht="14.4" customHeight="1">
      <c r="B140" s="169"/>
      <c r="C140" s="170"/>
      <c r="D140" s="170"/>
      <c r="E140" s="171" t="s">
        <v>5</v>
      </c>
      <c r="F140" s="246" t="s">
        <v>500</v>
      </c>
      <c r="G140" s="247"/>
      <c r="H140" s="247"/>
      <c r="I140" s="247"/>
      <c r="J140" s="170"/>
      <c r="K140" s="172">
        <v>55</v>
      </c>
      <c r="L140" s="170"/>
      <c r="M140" s="170"/>
      <c r="N140" s="170"/>
      <c r="O140" s="170"/>
      <c r="P140" s="170"/>
      <c r="Q140" s="170"/>
      <c r="R140" s="173"/>
      <c r="T140" s="174"/>
      <c r="U140" s="170"/>
      <c r="V140" s="170"/>
      <c r="W140" s="170"/>
      <c r="X140" s="170"/>
      <c r="Y140" s="170"/>
      <c r="Z140" s="170"/>
      <c r="AA140" s="175"/>
      <c r="AT140" s="176" t="s">
        <v>166</v>
      </c>
      <c r="AU140" s="176" t="s">
        <v>117</v>
      </c>
      <c r="AV140" s="10" t="s">
        <v>117</v>
      </c>
      <c r="AW140" s="10" t="s">
        <v>35</v>
      </c>
      <c r="AX140" s="10" t="s">
        <v>78</v>
      </c>
      <c r="AY140" s="176" t="s">
        <v>158</v>
      </c>
    </row>
    <row r="141" spans="2:65" s="11" customFormat="1" ht="14.4" customHeight="1">
      <c r="B141" s="177"/>
      <c r="C141" s="178"/>
      <c r="D141" s="178"/>
      <c r="E141" s="179" t="s">
        <v>5</v>
      </c>
      <c r="F141" s="248" t="s">
        <v>167</v>
      </c>
      <c r="G141" s="249"/>
      <c r="H141" s="249"/>
      <c r="I141" s="249"/>
      <c r="J141" s="178"/>
      <c r="K141" s="180">
        <v>55</v>
      </c>
      <c r="L141" s="178"/>
      <c r="M141" s="178"/>
      <c r="N141" s="178"/>
      <c r="O141" s="178"/>
      <c r="P141" s="178"/>
      <c r="Q141" s="178"/>
      <c r="R141" s="181"/>
      <c r="T141" s="182"/>
      <c r="U141" s="178"/>
      <c r="V141" s="178"/>
      <c r="W141" s="178"/>
      <c r="X141" s="178"/>
      <c r="Y141" s="178"/>
      <c r="Z141" s="178"/>
      <c r="AA141" s="183"/>
      <c r="AT141" s="184" t="s">
        <v>166</v>
      </c>
      <c r="AU141" s="184" t="s">
        <v>117</v>
      </c>
      <c r="AV141" s="11" t="s">
        <v>163</v>
      </c>
      <c r="AW141" s="11" t="s">
        <v>35</v>
      </c>
      <c r="AX141" s="11" t="s">
        <v>86</v>
      </c>
      <c r="AY141" s="184" t="s">
        <v>158</v>
      </c>
    </row>
    <row r="142" spans="2:65" s="1" customFormat="1" ht="22.8" customHeight="1">
      <c r="B142" s="133"/>
      <c r="C142" s="162" t="s">
        <v>189</v>
      </c>
      <c r="D142" s="162" t="s">
        <v>159</v>
      </c>
      <c r="E142" s="163" t="s">
        <v>473</v>
      </c>
      <c r="F142" s="254" t="s">
        <v>474</v>
      </c>
      <c r="G142" s="254"/>
      <c r="H142" s="254"/>
      <c r="I142" s="254"/>
      <c r="J142" s="164" t="s">
        <v>177</v>
      </c>
      <c r="K142" s="165">
        <v>55</v>
      </c>
      <c r="L142" s="255">
        <v>0</v>
      </c>
      <c r="M142" s="255"/>
      <c r="N142" s="253">
        <f>ROUND(L142*K142,2)</f>
        <v>0</v>
      </c>
      <c r="O142" s="253"/>
      <c r="P142" s="253"/>
      <c r="Q142" s="253"/>
      <c r="R142" s="136"/>
      <c r="T142" s="166" t="s">
        <v>5</v>
      </c>
      <c r="U142" s="45" t="s">
        <v>43</v>
      </c>
      <c r="V142" s="37"/>
      <c r="W142" s="167">
        <f>V142*K142</f>
        <v>0</v>
      </c>
      <c r="X142" s="167">
        <v>0</v>
      </c>
      <c r="Y142" s="167">
        <f>X142*K142</f>
        <v>0</v>
      </c>
      <c r="Z142" s="167">
        <v>0</v>
      </c>
      <c r="AA142" s="168">
        <f>Z142*K142</f>
        <v>0</v>
      </c>
      <c r="AR142" s="20" t="s">
        <v>163</v>
      </c>
      <c r="AT142" s="20" t="s">
        <v>159</v>
      </c>
      <c r="AU142" s="20" t="s">
        <v>117</v>
      </c>
      <c r="AY142" s="20" t="s">
        <v>158</v>
      </c>
      <c r="BE142" s="107">
        <f>IF(U142="základní",N142,0)</f>
        <v>0</v>
      </c>
      <c r="BF142" s="107">
        <f>IF(U142="snížená",N142,0)</f>
        <v>0</v>
      </c>
      <c r="BG142" s="107">
        <f>IF(U142="zákl. přenesená",N142,0)</f>
        <v>0</v>
      </c>
      <c r="BH142" s="107">
        <f>IF(U142="sníž. přenesená",N142,0)</f>
        <v>0</v>
      </c>
      <c r="BI142" s="107">
        <f>IF(U142="nulová",N142,0)</f>
        <v>0</v>
      </c>
      <c r="BJ142" s="20" t="s">
        <v>86</v>
      </c>
      <c r="BK142" s="107">
        <f>ROUND(L142*K142,2)</f>
        <v>0</v>
      </c>
      <c r="BL142" s="20" t="s">
        <v>163</v>
      </c>
      <c r="BM142" s="20" t="s">
        <v>554</v>
      </c>
    </row>
    <row r="143" spans="2:65" s="10" customFormat="1" ht="14.4" customHeight="1">
      <c r="B143" s="169"/>
      <c r="C143" s="170"/>
      <c r="D143" s="170"/>
      <c r="E143" s="171" t="s">
        <v>5</v>
      </c>
      <c r="F143" s="246" t="s">
        <v>552</v>
      </c>
      <c r="G143" s="247"/>
      <c r="H143" s="247"/>
      <c r="I143" s="247"/>
      <c r="J143" s="170"/>
      <c r="K143" s="172">
        <v>55</v>
      </c>
      <c r="L143" s="170"/>
      <c r="M143" s="170"/>
      <c r="N143" s="170"/>
      <c r="O143" s="170"/>
      <c r="P143" s="170"/>
      <c r="Q143" s="170"/>
      <c r="R143" s="173"/>
      <c r="T143" s="174"/>
      <c r="U143" s="170"/>
      <c r="V143" s="170"/>
      <c r="W143" s="170"/>
      <c r="X143" s="170"/>
      <c r="Y143" s="170"/>
      <c r="Z143" s="170"/>
      <c r="AA143" s="175"/>
      <c r="AT143" s="176" t="s">
        <v>166</v>
      </c>
      <c r="AU143" s="176" t="s">
        <v>117</v>
      </c>
      <c r="AV143" s="10" t="s">
        <v>117</v>
      </c>
      <c r="AW143" s="10" t="s">
        <v>35</v>
      </c>
      <c r="AX143" s="10" t="s">
        <v>78</v>
      </c>
      <c r="AY143" s="176" t="s">
        <v>158</v>
      </c>
    </row>
    <row r="144" spans="2:65" s="11" customFormat="1" ht="14.4" customHeight="1">
      <c r="B144" s="177"/>
      <c r="C144" s="178"/>
      <c r="D144" s="178"/>
      <c r="E144" s="179" t="s">
        <v>5</v>
      </c>
      <c r="F144" s="248" t="s">
        <v>167</v>
      </c>
      <c r="G144" s="249"/>
      <c r="H144" s="249"/>
      <c r="I144" s="249"/>
      <c r="J144" s="178"/>
      <c r="K144" s="180">
        <v>55</v>
      </c>
      <c r="L144" s="178"/>
      <c r="M144" s="178"/>
      <c r="N144" s="178"/>
      <c r="O144" s="178"/>
      <c r="P144" s="178"/>
      <c r="Q144" s="178"/>
      <c r="R144" s="181"/>
      <c r="T144" s="182"/>
      <c r="U144" s="178"/>
      <c r="V144" s="178"/>
      <c r="W144" s="178"/>
      <c r="X144" s="178"/>
      <c r="Y144" s="178"/>
      <c r="Z144" s="178"/>
      <c r="AA144" s="183"/>
      <c r="AT144" s="184" t="s">
        <v>166</v>
      </c>
      <c r="AU144" s="184" t="s">
        <v>117</v>
      </c>
      <c r="AV144" s="11" t="s">
        <v>163</v>
      </c>
      <c r="AW144" s="11" t="s">
        <v>35</v>
      </c>
      <c r="AX144" s="11" t="s">
        <v>86</v>
      </c>
      <c r="AY144" s="184" t="s">
        <v>158</v>
      </c>
    </row>
    <row r="145" spans="2:65" s="1" customFormat="1" ht="22.8" customHeight="1">
      <c r="B145" s="133"/>
      <c r="C145" s="162" t="s">
        <v>194</v>
      </c>
      <c r="D145" s="162" t="s">
        <v>159</v>
      </c>
      <c r="E145" s="163" t="s">
        <v>476</v>
      </c>
      <c r="F145" s="254" t="s">
        <v>477</v>
      </c>
      <c r="G145" s="254"/>
      <c r="H145" s="254"/>
      <c r="I145" s="254"/>
      <c r="J145" s="164" t="s">
        <v>177</v>
      </c>
      <c r="K145" s="165">
        <v>55</v>
      </c>
      <c r="L145" s="255">
        <v>0</v>
      </c>
      <c r="M145" s="255"/>
      <c r="N145" s="253">
        <f>ROUND(L145*K145,2)</f>
        <v>0</v>
      </c>
      <c r="O145" s="253"/>
      <c r="P145" s="253"/>
      <c r="Q145" s="253"/>
      <c r="R145" s="136"/>
      <c r="T145" s="166" t="s">
        <v>5</v>
      </c>
      <c r="U145" s="45" t="s">
        <v>43</v>
      </c>
      <c r="V145" s="37"/>
      <c r="W145" s="167">
        <f>V145*K145</f>
        <v>0</v>
      </c>
      <c r="X145" s="167">
        <v>0</v>
      </c>
      <c r="Y145" s="167">
        <f>X145*K145</f>
        <v>0</v>
      </c>
      <c r="Z145" s="167">
        <v>0</v>
      </c>
      <c r="AA145" s="168">
        <f>Z145*K145</f>
        <v>0</v>
      </c>
      <c r="AR145" s="20" t="s">
        <v>163</v>
      </c>
      <c r="AT145" s="20" t="s">
        <v>159</v>
      </c>
      <c r="AU145" s="20" t="s">
        <v>117</v>
      </c>
      <c r="AY145" s="20" t="s">
        <v>158</v>
      </c>
      <c r="BE145" s="107">
        <f>IF(U145="základní",N145,0)</f>
        <v>0</v>
      </c>
      <c r="BF145" s="107">
        <f>IF(U145="snížená",N145,0)</f>
        <v>0</v>
      </c>
      <c r="BG145" s="107">
        <f>IF(U145="zákl. přenesená",N145,0)</f>
        <v>0</v>
      </c>
      <c r="BH145" s="107">
        <f>IF(U145="sníž. přenesená",N145,0)</f>
        <v>0</v>
      </c>
      <c r="BI145" s="107">
        <f>IF(U145="nulová",N145,0)</f>
        <v>0</v>
      </c>
      <c r="BJ145" s="20" t="s">
        <v>86</v>
      </c>
      <c r="BK145" s="107">
        <f>ROUND(L145*K145,2)</f>
        <v>0</v>
      </c>
      <c r="BL145" s="20" t="s">
        <v>163</v>
      </c>
      <c r="BM145" s="20" t="s">
        <v>555</v>
      </c>
    </row>
    <row r="146" spans="2:65" s="10" customFormat="1" ht="14.4" customHeight="1">
      <c r="B146" s="169"/>
      <c r="C146" s="170"/>
      <c r="D146" s="170"/>
      <c r="E146" s="171" t="s">
        <v>5</v>
      </c>
      <c r="F146" s="246" t="s">
        <v>500</v>
      </c>
      <c r="G146" s="247"/>
      <c r="H146" s="247"/>
      <c r="I146" s="247"/>
      <c r="J146" s="170"/>
      <c r="K146" s="172">
        <v>55</v>
      </c>
      <c r="L146" s="170"/>
      <c r="M146" s="170"/>
      <c r="N146" s="170"/>
      <c r="O146" s="170"/>
      <c r="P146" s="170"/>
      <c r="Q146" s="170"/>
      <c r="R146" s="173"/>
      <c r="T146" s="174"/>
      <c r="U146" s="170"/>
      <c r="V146" s="170"/>
      <c r="W146" s="170"/>
      <c r="X146" s="170"/>
      <c r="Y146" s="170"/>
      <c r="Z146" s="170"/>
      <c r="AA146" s="175"/>
      <c r="AT146" s="176" t="s">
        <v>166</v>
      </c>
      <c r="AU146" s="176" t="s">
        <v>117</v>
      </c>
      <c r="AV146" s="10" t="s">
        <v>117</v>
      </c>
      <c r="AW146" s="10" t="s">
        <v>35</v>
      </c>
      <c r="AX146" s="10" t="s">
        <v>78</v>
      </c>
      <c r="AY146" s="176" t="s">
        <v>158</v>
      </c>
    </row>
    <row r="147" spans="2:65" s="11" customFormat="1" ht="14.4" customHeight="1">
      <c r="B147" s="177"/>
      <c r="C147" s="178"/>
      <c r="D147" s="178"/>
      <c r="E147" s="179" t="s">
        <v>5</v>
      </c>
      <c r="F147" s="248" t="s">
        <v>167</v>
      </c>
      <c r="G147" s="249"/>
      <c r="H147" s="249"/>
      <c r="I147" s="249"/>
      <c r="J147" s="178"/>
      <c r="K147" s="180">
        <v>55</v>
      </c>
      <c r="L147" s="178"/>
      <c r="M147" s="178"/>
      <c r="N147" s="178"/>
      <c r="O147" s="178"/>
      <c r="P147" s="178"/>
      <c r="Q147" s="178"/>
      <c r="R147" s="181"/>
      <c r="T147" s="182"/>
      <c r="U147" s="178"/>
      <c r="V147" s="178"/>
      <c r="W147" s="178"/>
      <c r="X147" s="178"/>
      <c r="Y147" s="178"/>
      <c r="Z147" s="178"/>
      <c r="AA147" s="183"/>
      <c r="AT147" s="184" t="s">
        <v>166</v>
      </c>
      <c r="AU147" s="184" t="s">
        <v>117</v>
      </c>
      <c r="AV147" s="11" t="s">
        <v>163</v>
      </c>
      <c r="AW147" s="11" t="s">
        <v>35</v>
      </c>
      <c r="AX147" s="11" t="s">
        <v>86</v>
      </c>
      <c r="AY147" s="184" t="s">
        <v>158</v>
      </c>
    </row>
    <row r="148" spans="2:65" s="1" customFormat="1" ht="22.8" customHeight="1">
      <c r="B148" s="133"/>
      <c r="C148" s="162" t="s">
        <v>199</v>
      </c>
      <c r="D148" s="162" t="s">
        <v>159</v>
      </c>
      <c r="E148" s="163" t="s">
        <v>495</v>
      </c>
      <c r="F148" s="254" t="s">
        <v>496</v>
      </c>
      <c r="G148" s="254"/>
      <c r="H148" s="254"/>
      <c r="I148" s="254"/>
      <c r="J148" s="164" t="s">
        <v>177</v>
      </c>
      <c r="K148" s="165">
        <v>110</v>
      </c>
      <c r="L148" s="255">
        <v>0</v>
      </c>
      <c r="M148" s="255"/>
      <c r="N148" s="253">
        <f>ROUND(L148*K148,2)</f>
        <v>0</v>
      </c>
      <c r="O148" s="253"/>
      <c r="P148" s="253"/>
      <c r="Q148" s="253"/>
      <c r="R148" s="136"/>
      <c r="T148" s="166" t="s">
        <v>5</v>
      </c>
      <c r="U148" s="45" t="s">
        <v>43</v>
      </c>
      <c r="V148" s="37"/>
      <c r="W148" s="167">
        <f>V148*K148</f>
        <v>0</v>
      </c>
      <c r="X148" s="167">
        <v>0</v>
      </c>
      <c r="Y148" s="167">
        <f>X148*K148</f>
        <v>0</v>
      </c>
      <c r="Z148" s="167">
        <v>0</v>
      </c>
      <c r="AA148" s="168">
        <f>Z148*K148</f>
        <v>0</v>
      </c>
      <c r="AR148" s="20" t="s">
        <v>163</v>
      </c>
      <c r="AT148" s="20" t="s">
        <v>159</v>
      </c>
      <c r="AU148" s="20" t="s">
        <v>117</v>
      </c>
      <c r="AY148" s="20" t="s">
        <v>158</v>
      </c>
      <c r="BE148" s="107">
        <f>IF(U148="základní",N148,0)</f>
        <v>0</v>
      </c>
      <c r="BF148" s="107">
        <f>IF(U148="snížená",N148,0)</f>
        <v>0</v>
      </c>
      <c r="BG148" s="107">
        <f>IF(U148="zákl. přenesená",N148,0)</f>
        <v>0</v>
      </c>
      <c r="BH148" s="107">
        <f>IF(U148="sníž. přenesená",N148,0)</f>
        <v>0</v>
      </c>
      <c r="BI148" s="107">
        <f>IF(U148="nulová",N148,0)</f>
        <v>0</v>
      </c>
      <c r="BJ148" s="20" t="s">
        <v>86</v>
      </c>
      <c r="BK148" s="107">
        <f>ROUND(L148*K148,2)</f>
        <v>0</v>
      </c>
      <c r="BL148" s="20" t="s">
        <v>163</v>
      </c>
      <c r="BM148" s="20" t="s">
        <v>556</v>
      </c>
    </row>
    <row r="149" spans="2:65" s="10" customFormat="1" ht="14.4" customHeight="1">
      <c r="B149" s="169"/>
      <c r="C149" s="170"/>
      <c r="D149" s="170"/>
      <c r="E149" s="171" t="s">
        <v>5</v>
      </c>
      <c r="F149" s="246" t="s">
        <v>557</v>
      </c>
      <c r="G149" s="247"/>
      <c r="H149" s="247"/>
      <c r="I149" s="247"/>
      <c r="J149" s="170"/>
      <c r="K149" s="172">
        <v>110</v>
      </c>
      <c r="L149" s="170"/>
      <c r="M149" s="170"/>
      <c r="N149" s="170"/>
      <c r="O149" s="170"/>
      <c r="P149" s="170"/>
      <c r="Q149" s="170"/>
      <c r="R149" s="173"/>
      <c r="T149" s="174"/>
      <c r="U149" s="170"/>
      <c r="V149" s="170"/>
      <c r="W149" s="170"/>
      <c r="X149" s="170"/>
      <c r="Y149" s="170"/>
      <c r="Z149" s="170"/>
      <c r="AA149" s="175"/>
      <c r="AT149" s="176" t="s">
        <v>166</v>
      </c>
      <c r="AU149" s="176" t="s">
        <v>117</v>
      </c>
      <c r="AV149" s="10" t="s">
        <v>117</v>
      </c>
      <c r="AW149" s="10" t="s">
        <v>35</v>
      </c>
      <c r="AX149" s="10" t="s">
        <v>78</v>
      </c>
      <c r="AY149" s="176" t="s">
        <v>158</v>
      </c>
    </row>
    <row r="150" spans="2:65" s="11" customFormat="1" ht="14.4" customHeight="1">
      <c r="B150" s="177"/>
      <c r="C150" s="178"/>
      <c r="D150" s="178"/>
      <c r="E150" s="179" t="s">
        <v>5</v>
      </c>
      <c r="F150" s="248" t="s">
        <v>167</v>
      </c>
      <c r="G150" s="249"/>
      <c r="H150" s="249"/>
      <c r="I150" s="249"/>
      <c r="J150" s="178"/>
      <c r="K150" s="180">
        <v>110</v>
      </c>
      <c r="L150" s="178"/>
      <c r="M150" s="178"/>
      <c r="N150" s="178"/>
      <c r="O150" s="178"/>
      <c r="P150" s="178"/>
      <c r="Q150" s="178"/>
      <c r="R150" s="181"/>
      <c r="T150" s="182"/>
      <c r="U150" s="178"/>
      <c r="V150" s="178"/>
      <c r="W150" s="178"/>
      <c r="X150" s="178"/>
      <c r="Y150" s="178"/>
      <c r="Z150" s="178"/>
      <c r="AA150" s="183"/>
      <c r="AT150" s="184" t="s">
        <v>166</v>
      </c>
      <c r="AU150" s="184" t="s">
        <v>117</v>
      </c>
      <c r="AV150" s="11" t="s">
        <v>163</v>
      </c>
      <c r="AW150" s="11" t="s">
        <v>35</v>
      </c>
      <c r="AX150" s="11" t="s">
        <v>86</v>
      </c>
      <c r="AY150" s="184" t="s">
        <v>158</v>
      </c>
    </row>
    <row r="151" spans="2:65" s="1" customFormat="1" ht="34.200000000000003" customHeight="1">
      <c r="B151" s="133"/>
      <c r="C151" s="162" t="s">
        <v>203</v>
      </c>
      <c r="D151" s="162" t="s">
        <v>159</v>
      </c>
      <c r="E151" s="163" t="s">
        <v>419</v>
      </c>
      <c r="F151" s="254" t="s">
        <v>420</v>
      </c>
      <c r="G151" s="254"/>
      <c r="H151" s="254"/>
      <c r="I151" s="254"/>
      <c r="J151" s="164" t="s">
        <v>177</v>
      </c>
      <c r="K151" s="165">
        <v>22</v>
      </c>
      <c r="L151" s="255">
        <v>0</v>
      </c>
      <c r="M151" s="255"/>
      <c r="N151" s="253">
        <f>ROUND(L151*K151,2)</f>
        <v>0</v>
      </c>
      <c r="O151" s="253"/>
      <c r="P151" s="253"/>
      <c r="Q151" s="253"/>
      <c r="R151" s="136"/>
      <c r="T151" s="166" t="s">
        <v>5</v>
      </c>
      <c r="U151" s="45" t="s">
        <v>43</v>
      </c>
      <c r="V151" s="37"/>
      <c r="W151" s="167">
        <f>V151*K151</f>
        <v>0</v>
      </c>
      <c r="X151" s="167">
        <v>0</v>
      </c>
      <c r="Y151" s="167">
        <f>X151*K151</f>
        <v>0</v>
      </c>
      <c r="Z151" s="167">
        <v>0</v>
      </c>
      <c r="AA151" s="168">
        <f>Z151*K151</f>
        <v>0</v>
      </c>
      <c r="AR151" s="20" t="s">
        <v>163</v>
      </c>
      <c r="AT151" s="20" t="s">
        <v>159</v>
      </c>
      <c r="AU151" s="20" t="s">
        <v>117</v>
      </c>
      <c r="AY151" s="20" t="s">
        <v>158</v>
      </c>
      <c r="BE151" s="107">
        <f>IF(U151="základní",N151,0)</f>
        <v>0</v>
      </c>
      <c r="BF151" s="107">
        <f>IF(U151="snížená",N151,0)</f>
        <v>0</v>
      </c>
      <c r="BG151" s="107">
        <f>IF(U151="zákl. přenesená",N151,0)</f>
        <v>0</v>
      </c>
      <c r="BH151" s="107">
        <f>IF(U151="sníž. přenesená",N151,0)</f>
        <v>0</v>
      </c>
      <c r="BI151" s="107">
        <f>IF(U151="nulová",N151,0)</f>
        <v>0</v>
      </c>
      <c r="BJ151" s="20" t="s">
        <v>86</v>
      </c>
      <c r="BK151" s="107">
        <f>ROUND(L151*K151,2)</f>
        <v>0</v>
      </c>
      <c r="BL151" s="20" t="s">
        <v>163</v>
      </c>
      <c r="BM151" s="20" t="s">
        <v>558</v>
      </c>
    </row>
    <row r="152" spans="2:65" s="10" customFormat="1" ht="14.4" customHeight="1">
      <c r="B152" s="169"/>
      <c r="C152" s="170"/>
      <c r="D152" s="170"/>
      <c r="E152" s="171" t="s">
        <v>5</v>
      </c>
      <c r="F152" s="246" t="s">
        <v>559</v>
      </c>
      <c r="G152" s="247"/>
      <c r="H152" s="247"/>
      <c r="I152" s="247"/>
      <c r="J152" s="170"/>
      <c r="K152" s="172">
        <v>22</v>
      </c>
      <c r="L152" s="170"/>
      <c r="M152" s="170"/>
      <c r="N152" s="170"/>
      <c r="O152" s="170"/>
      <c r="P152" s="170"/>
      <c r="Q152" s="170"/>
      <c r="R152" s="173"/>
      <c r="T152" s="174"/>
      <c r="U152" s="170"/>
      <c r="V152" s="170"/>
      <c r="W152" s="170"/>
      <c r="X152" s="170"/>
      <c r="Y152" s="170"/>
      <c r="Z152" s="170"/>
      <c r="AA152" s="175"/>
      <c r="AT152" s="176" t="s">
        <v>166</v>
      </c>
      <c r="AU152" s="176" t="s">
        <v>117</v>
      </c>
      <c r="AV152" s="10" t="s">
        <v>117</v>
      </c>
      <c r="AW152" s="10" t="s">
        <v>35</v>
      </c>
      <c r="AX152" s="10" t="s">
        <v>78</v>
      </c>
      <c r="AY152" s="176" t="s">
        <v>158</v>
      </c>
    </row>
    <row r="153" spans="2:65" s="11" customFormat="1" ht="14.4" customHeight="1">
      <c r="B153" s="177"/>
      <c r="C153" s="178"/>
      <c r="D153" s="178"/>
      <c r="E153" s="179" t="s">
        <v>5</v>
      </c>
      <c r="F153" s="248" t="s">
        <v>167</v>
      </c>
      <c r="G153" s="249"/>
      <c r="H153" s="249"/>
      <c r="I153" s="249"/>
      <c r="J153" s="178"/>
      <c r="K153" s="180">
        <v>22</v>
      </c>
      <c r="L153" s="178"/>
      <c r="M153" s="178"/>
      <c r="N153" s="178"/>
      <c r="O153" s="178"/>
      <c r="P153" s="178"/>
      <c r="Q153" s="178"/>
      <c r="R153" s="181"/>
      <c r="T153" s="182"/>
      <c r="U153" s="178"/>
      <c r="V153" s="178"/>
      <c r="W153" s="178"/>
      <c r="X153" s="178"/>
      <c r="Y153" s="178"/>
      <c r="Z153" s="178"/>
      <c r="AA153" s="183"/>
      <c r="AT153" s="184" t="s">
        <v>166</v>
      </c>
      <c r="AU153" s="184" t="s">
        <v>117</v>
      </c>
      <c r="AV153" s="11" t="s">
        <v>163</v>
      </c>
      <c r="AW153" s="11" t="s">
        <v>35</v>
      </c>
      <c r="AX153" s="11" t="s">
        <v>86</v>
      </c>
      <c r="AY153" s="184" t="s">
        <v>158</v>
      </c>
    </row>
    <row r="154" spans="2:65" s="1" customFormat="1" ht="22.8" customHeight="1">
      <c r="B154" s="133"/>
      <c r="C154" s="162" t="s">
        <v>209</v>
      </c>
      <c r="D154" s="162" t="s">
        <v>159</v>
      </c>
      <c r="E154" s="163" t="s">
        <v>261</v>
      </c>
      <c r="F154" s="254" t="s">
        <v>262</v>
      </c>
      <c r="G154" s="254"/>
      <c r="H154" s="254"/>
      <c r="I154" s="254"/>
      <c r="J154" s="164" t="s">
        <v>177</v>
      </c>
      <c r="K154" s="165">
        <v>22</v>
      </c>
      <c r="L154" s="255">
        <v>0</v>
      </c>
      <c r="M154" s="255"/>
      <c r="N154" s="253">
        <f>ROUND(L154*K154,2)</f>
        <v>0</v>
      </c>
      <c r="O154" s="253"/>
      <c r="P154" s="253"/>
      <c r="Q154" s="253"/>
      <c r="R154" s="136"/>
      <c r="T154" s="166" t="s">
        <v>5</v>
      </c>
      <c r="U154" s="45" t="s">
        <v>43</v>
      </c>
      <c r="V154" s="37"/>
      <c r="W154" s="167">
        <f>V154*K154</f>
        <v>0</v>
      </c>
      <c r="X154" s="167">
        <v>0</v>
      </c>
      <c r="Y154" s="167">
        <f>X154*K154</f>
        <v>0</v>
      </c>
      <c r="Z154" s="167">
        <v>0</v>
      </c>
      <c r="AA154" s="168">
        <f>Z154*K154</f>
        <v>0</v>
      </c>
      <c r="AR154" s="20" t="s">
        <v>163</v>
      </c>
      <c r="AT154" s="20" t="s">
        <v>159</v>
      </c>
      <c r="AU154" s="20" t="s">
        <v>117</v>
      </c>
      <c r="AY154" s="20" t="s">
        <v>158</v>
      </c>
      <c r="BE154" s="107">
        <f>IF(U154="základní",N154,0)</f>
        <v>0</v>
      </c>
      <c r="BF154" s="107">
        <f>IF(U154="snížená",N154,0)</f>
        <v>0</v>
      </c>
      <c r="BG154" s="107">
        <f>IF(U154="zákl. přenesená",N154,0)</f>
        <v>0</v>
      </c>
      <c r="BH154" s="107">
        <f>IF(U154="sníž. přenesená",N154,0)</f>
        <v>0</v>
      </c>
      <c r="BI154" s="107">
        <f>IF(U154="nulová",N154,0)</f>
        <v>0</v>
      </c>
      <c r="BJ154" s="20" t="s">
        <v>86</v>
      </c>
      <c r="BK154" s="107">
        <f>ROUND(L154*K154,2)</f>
        <v>0</v>
      </c>
      <c r="BL154" s="20" t="s">
        <v>163</v>
      </c>
      <c r="BM154" s="20" t="s">
        <v>560</v>
      </c>
    </row>
    <row r="155" spans="2:65" s="10" customFormat="1" ht="14.4" customHeight="1">
      <c r="B155" s="169"/>
      <c r="C155" s="170"/>
      <c r="D155" s="170"/>
      <c r="E155" s="171" t="s">
        <v>5</v>
      </c>
      <c r="F155" s="246" t="s">
        <v>260</v>
      </c>
      <c r="G155" s="247"/>
      <c r="H155" s="247"/>
      <c r="I155" s="247"/>
      <c r="J155" s="170"/>
      <c r="K155" s="172">
        <v>22</v>
      </c>
      <c r="L155" s="170"/>
      <c r="M155" s="170"/>
      <c r="N155" s="170"/>
      <c r="O155" s="170"/>
      <c r="P155" s="170"/>
      <c r="Q155" s="170"/>
      <c r="R155" s="173"/>
      <c r="T155" s="174"/>
      <c r="U155" s="170"/>
      <c r="V155" s="170"/>
      <c r="W155" s="170"/>
      <c r="X155" s="170"/>
      <c r="Y155" s="170"/>
      <c r="Z155" s="170"/>
      <c r="AA155" s="175"/>
      <c r="AT155" s="176" t="s">
        <v>166</v>
      </c>
      <c r="AU155" s="176" t="s">
        <v>117</v>
      </c>
      <c r="AV155" s="10" t="s">
        <v>117</v>
      </c>
      <c r="AW155" s="10" t="s">
        <v>35</v>
      </c>
      <c r="AX155" s="10" t="s">
        <v>78</v>
      </c>
      <c r="AY155" s="176" t="s">
        <v>158</v>
      </c>
    </row>
    <row r="156" spans="2:65" s="11" customFormat="1" ht="14.4" customHeight="1">
      <c r="B156" s="177"/>
      <c r="C156" s="178"/>
      <c r="D156" s="178"/>
      <c r="E156" s="179" t="s">
        <v>5</v>
      </c>
      <c r="F156" s="248" t="s">
        <v>167</v>
      </c>
      <c r="G156" s="249"/>
      <c r="H156" s="249"/>
      <c r="I156" s="249"/>
      <c r="J156" s="178"/>
      <c r="K156" s="180">
        <v>22</v>
      </c>
      <c r="L156" s="178"/>
      <c r="M156" s="178"/>
      <c r="N156" s="178"/>
      <c r="O156" s="178"/>
      <c r="P156" s="178"/>
      <c r="Q156" s="178"/>
      <c r="R156" s="181"/>
      <c r="T156" s="182"/>
      <c r="U156" s="178"/>
      <c r="V156" s="178"/>
      <c r="W156" s="178"/>
      <c r="X156" s="178"/>
      <c r="Y156" s="178"/>
      <c r="Z156" s="178"/>
      <c r="AA156" s="183"/>
      <c r="AT156" s="184" t="s">
        <v>166</v>
      </c>
      <c r="AU156" s="184" t="s">
        <v>117</v>
      </c>
      <c r="AV156" s="11" t="s">
        <v>163</v>
      </c>
      <c r="AW156" s="11" t="s">
        <v>35</v>
      </c>
      <c r="AX156" s="11" t="s">
        <v>86</v>
      </c>
      <c r="AY156" s="184" t="s">
        <v>158</v>
      </c>
    </row>
    <row r="157" spans="2:65" s="1" customFormat="1" ht="22.8" customHeight="1">
      <c r="B157" s="133"/>
      <c r="C157" s="162" t="s">
        <v>214</v>
      </c>
      <c r="D157" s="162" t="s">
        <v>159</v>
      </c>
      <c r="E157" s="163" t="s">
        <v>561</v>
      </c>
      <c r="F157" s="254" t="s">
        <v>562</v>
      </c>
      <c r="G157" s="254"/>
      <c r="H157" s="254"/>
      <c r="I157" s="254"/>
      <c r="J157" s="164" t="s">
        <v>177</v>
      </c>
      <c r="K157" s="165">
        <v>88</v>
      </c>
      <c r="L157" s="255">
        <v>0</v>
      </c>
      <c r="M157" s="255"/>
      <c r="N157" s="253">
        <f>ROUND(L157*K157,2)</f>
        <v>0</v>
      </c>
      <c r="O157" s="253"/>
      <c r="P157" s="253"/>
      <c r="Q157" s="253"/>
      <c r="R157" s="136"/>
      <c r="T157" s="166" t="s">
        <v>5</v>
      </c>
      <c r="U157" s="45" t="s">
        <v>43</v>
      </c>
      <c r="V157" s="37"/>
      <c r="W157" s="167">
        <f>V157*K157</f>
        <v>0</v>
      </c>
      <c r="X157" s="167">
        <v>0</v>
      </c>
      <c r="Y157" s="167">
        <f>X157*K157</f>
        <v>0</v>
      </c>
      <c r="Z157" s="167">
        <v>0</v>
      </c>
      <c r="AA157" s="168">
        <f>Z157*K157</f>
        <v>0</v>
      </c>
      <c r="AR157" s="20" t="s">
        <v>163</v>
      </c>
      <c r="AT157" s="20" t="s">
        <v>159</v>
      </c>
      <c r="AU157" s="20" t="s">
        <v>117</v>
      </c>
      <c r="AY157" s="20" t="s">
        <v>158</v>
      </c>
      <c r="BE157" s="107">
        <f>IF(U157="základní",N157,0)</f>
        <v>0</v>
      </c>
      <c r="BF157" s="107">
        <f>IF(U157="snížená",N157,0)</f>
        <v>0</v>
      </c>
      <c r="BG157" s="107">
        <f>IF(U157="zákl. přenesená",N157,0)</f>
        <v>0</v>
      </c>
      <c r="BH157" s="107">
        <f>IF(U157="sníž. přenesená",N157,0)</f>
        <v>0</v>
      </c>
      <c r="BI157" s="107">
        <f>IF(U157="nulová",N157,0)</f>
        <v>0</v>
      </c>
      <c r="BJ157" s="20" t="s">
        <v>86</v>
      </c>
      <c r="BK157" s="107">
        <f>ROUND(L157*K157,2)</f>
        <v>0</v>
      </c>
      <c r="BL157" s="20" t="s">
        <v>163</v>
      </c>
      <c r="BM157" s="20" t="s">
        <v>563</v>
      </c>
    </row>
    <row r="158" spans="2:65" s="10" customFormat="1" ht="14.4" customHeight="1">
      <c r="B158" s="169"/>
      <c r="C158" s="170"/>
      <c r="D158" s="170"/>
      <c r="E158" s="171" t="s">
        <v>5</v>
      </c>
      <c r="F158" s="246" t="s">
        <v>564</v>
      </c>
      <c r="G158" s="247"/>
      <c r="H158" s="247"/>
      <c r="I158" s="247"/>
      <c r="J158" s="170"/>
      <c r="K158" s="172">
        <v>88</v>
      </c>
      <c r="L158" s="170"/>
      <c r="M158" s="170"/>
      <c r="N158" s="170"/>
      <c r="O158" s="170"/>
      <c r="P158" s="170"/>
      <c r="Q158" s="170"/>
      <c r="R158" s="173"/>
      <c r="T158" s="174"/>
      <c r="U158" s="170"/>
      <c r="V158" s="170"/>
      <c r="W158" s="170"/>
      <c r="X158" s="170"/>
      <c r="Y158" s="170"/>
      <c r="Z158" s="170"/>
      <c r="AA158" s="175"/>
      <c r="AT158" s="176" t="s">
        <v>166</v>
      </c>
      <c r="AU158" s="176" t="s">
        <v>117</v>
      </c>
      <c r="AV158" s="10" t="s">
        <v>117</v>
      </c>
      <c r="AW158" s="10" t="s">
        <v>35</v>
      </c>
      <c r="AX158" s="10" t="s">
        <v>78</v>
      </c>
      <c r="AY158" s="176" t="s">
        <v>158</v>
      </c>
    </row>
    <row r="159" spans="2:65" s="11" customFormat="1" ht="14.4" customHeight="1">
      <c r="B159" s="177"/>
      <c r="C159" s="178"/>
      <c r="D159" s="178"/>
      <c r="E159" s="179" t="s">
        <v>5</v>
      </c>
      <c r="F159" s="248" t="s">
        <v>167</v>
      </c>
      <c r="G159" s="249"/>
      <c r="H159" s="249"/>
      <c r="I159" s="249"/>
      <c r="J159" s="178"/>
      <c r="K159" s="180">
        <v>88</v>
      </c>
      <c r="L159" s="178"/>
      <c r="M159" s="178"/>
      <c r="N159" s="178"/>
      <c r="O159" s="178"/>
      <c r="P159" s="178"/>
      <c r="Q159" s="178"/>
      <c r="R159" s="181"/>
      <c r="T159" s="182"/>
      <c r="U159" s="178"/>
      <c r="V159" s="178"/>
      <c r="W159" s="178"/>
      <c r="X159" s="178"/>
      <c r="Y159" s="178"/>
      <c r="Z159" s="178"/>
      <c r="AA159" s="183"/>
      <c r="AT159" s="184" t="s">
        <v>166</v>
      </c>
      <c r="AU159" s="184" t="s">
        <v>117</v>
      </c>
      <c r="AV159" s="11" t="s">
        <v>163</v>
      </c>
      <c r="AW159" s="11" t="s">
        <v>35</v>
      </c>
      <c r="AX159" s="11" t="s">
        <v>86</v>
      </c>
      <c r="AY159" s="184" t="s">
        <v>158</v>
      </c>
    </row>
    <row r="160" spans="2:65" s="1" customFormat="1" ht="22.8" customHeight="1">
      <c r="B160" s="133"/>
      <c r="C160" s="162" t="s">
        <v>218</v>
      </c>
      <c r="D160" s="162" t="s">
        <v>159</v>
      </c>
      <c r="E160" s="163" t="s">
        <v>276</v>
      </c>
      <c r="F160" s="254" t="s">
        <v>277</v>
      </c>
      <c r="G160" s="254"/>
      <c r="H160" s="254"/>
      <c r="I160" s="254"/>
      <c r="J160" s="164" t="s">
        <v>268</v>
      </c>
      <c r="K160" s="165">
        <v>625</v>
      </c>
      <c r="L160" s="255">
        <v>0</v>
      </c>
      <c r="M160" s="255"/>
      <c r="N160" s="253">
        <f>ROUND(L160*K160,2)</f>
        <v>0</v>
      </c>
      <c r="O160" s="253"/>
      <c r="P160" s="253"/>
      <c r="Q160" s="253"/>
      <c r="R160" s="136"/>
      <c r="T160" s="166" t="s">
        <v>5</v>
      </c>
      <c r="U160" s="45" t="s">
        <v>43</v>
      </c>
      <c r="V160" s="37"/>
      <c r="W160" s="167">
        <f>V160*K160</f>
        <v>0</v>
      </c>
      <c r="X160" s="167">
        <v>0</v>
      </c>
      <c r="Y160" s="167">
        <f>X160*K160</f>
        <v>0</v>
      </c>
      <c r="Z160" s="167">
        <v>0</v>
      </c>
      <c r="AA160" s="168">
        <f>Z160*K160</f>
        <v>0</v>
      </c>
      <c r="AR160" s="20" t="s">
        <v>163</v>
      </c>
      <c r="AT160" s="20" t="s">
        <v>159</v>
      </c>
      <c r="AU160" s="20" t="s">
        <v>117</v>
      </c>
      <c r="AY160" s="20" t="s">
        <v>158</v>
      </c>
      <c r="BE160" s="107">
        <f>IF(U160="základní",N160,0)</f>
        <v>0</v>
      </c>
      <c r="BF160" s="107">
        <f>IF(U160="snížená",N160,0)</f>
        <v>0</v>
      </c>
      <c r="BG160" s="107">
        <f>IF(U160="zákl. přenesená",N160,0)</f>
        <v>0</v>
      </c>
      <c r="BH160" s="107">
        <f>IF(U160="sníž. přenesená",N160,0)</f>
        <v>0</v>
      </c>
      <c r="BI160" s="107">
        <f>IF(U160="nulová",N160,0)</f>
        <v>0</v>
      </c>
      <c r="BJ160" s="20" t="s">
        <v>86</v>
      </c>
      <c r="BK160" s="107">
        <f>ROUND(L160*K160,2)</f>
        <v>0</v>
      </c>
      <c r="BL160" s="20" t="s">
        <v>163</v>
      </c>
      <c r="BM160" s="20" t="s">
        <v>565</v>
      </c>
    </row>
    <row r="161" spans="2:65" s="10" customFormat="1" ht="14.4" customHeight="1">
      <c r="B161" s="169"/>
      <c r="C161" s="170"/>
      <c r="D161" s="170"/>
      <c r="E161" s="171" t="s">
        <v>5</v>
      </c>
      <c r="F161" s="246" t="s">
        <v>566</v>
      </c>
      <c r="G161" s="247"/>
      <c r="H161" s="247"/>
      <c r="I161" s="247"/>
      <c r="J161" s="170"/>
      <c r="K161" s="172">
        <v>625</v>
      </c>
      <c r="L161" s="170"/>
      <c r="M161" s="170"/>
      <c r="N161" s="170"/>
      <c r="O161" s="170"/>
      <c r="P161" s="170"/>
      <c r="Q161" s="170"/>
      <c r="R161" s="173"/>
      <c r="T161" s="174"/>
      <c r="U161" s="170"/>
      <c r="V161" s="170"/>
      <c r="W161" s="170"/>
      <c r="X161" s="170"/>
      <c r="Y161" s="170"/>
      <c r="Z161" s="170"/>
      <c r="AA161" s="175"/>
      <c r="AT161" s="176" t="s">
        <v>166</v>
      </c>
      <c r="AU161" s="176" t="s">
        <v>117</v>
      </c>
      <c r="AV161" s="10" t="s">
        <v>117</v>
      </c>
      <c r="AW161" s="10" t="s">
        <v>35</v>
      </c>
      <c r="AX161" s="10" t="s">
        <v>78</v>
      </c>
      <c r="AY161" s="176" t="s">
        <v>158</v>
      </c>
    </row>
    <row r="162" spans="2:65" s="11" customFormat="1" ht="14.4" customHeight="1">
      <c r="B162" s="177"/>
      <c r="C162" s="178"/>
      <c r="D162" s="178"/>
      <c r="E162" s="179" t="s">
        <v>5</v>
      </c>
      <c r="F162" s="248" t="s">
        <v>167</v>
      </c>
      <c r="G162" s="249"/>
      <c r="H162" s="249"/>
      <c r="I162" s="249"/>
      <c r="J162" s="178"/>
      <c r="K162" s="180">
        <v>625</v>
      </c>
      <c r="L162" s="178"/>
      <c r="M162" s="178"/>
      <c r="N162" s="178"/>
      <c r="O162" s="178"/>
      <c r="P162" s="178"/>
      <c r="Q162" s="178"/>
      <c r="R162" s="181"/>
      <c r="T162" s="182"/>
      <c r="U162" s="178"/>
      <c r="V162" s="178"/>
      <c r="W162" s="178"/>
      <c r="X162" s="178"/>
      <c r="Y162" s="178"/>
      <c r="Z162" s="178"/>
      <c r="AA162" s="183"/>
      <c r="AT162" s="184" t="s">
        <v>166</v>
      </c>
      <c r="AU162" s="184" t="s">
        <v>117</v>
      </c>
      <c r="AV162" s="11" t="s">
        <v>163</v>
      </c>
      <c r="AW162" s="11" t="s">
        <v>35</v>
      </c>
      <c r="AX162" s="11" t="s">
        <v>86</v>
      </c>
      <c r="AY162" s="184" t="s">
        <v>158</v>
      </c>
    </row>
    <row r="163" spans="2:65" s="9" customFormat="1" ht="29.85" customHeight="1">
      <c r="B163" s="151"/>
      <c r="C163" s="152"/>
      <c r="D163" s="161" t="s">
        <v>130</v>
      </c>
      <c r="E163" s="161"/>
      <c r="F163" s="161"/>
      <c r="G163" s="161"/>
      <c r="H163" s="161"/>
      <c r="I163" s="161"/>
      <c r="J163" s="161"/>
      <c r="K163" s="161"/>
      <c r="L163" s="161"/>
      <c r="M163" s="161"/>
      <c r="N163" s="240">
        <f>BK163</f>
        <v>0</v>
      </c>
      <c r="O163" s="241"/>
      <c r="P163" s="241"/>
      <c r="Q163" s="241"/>
      <c r="R163" s="154"/>
      <c r="T163" s="155"/>
      <c r="U163" s="152"/>
      <c r="V163" s="152"/>
      <c r="W163" s="156">
        <f>SUM(W164:W166)</f>
        <v>0</v>
      </c>
      <c r="X163" s="152"/>
      <c r="Y163" s="156">
        <f>SUM(Y164:Y166)</f>
        <v>0</v>
      </c>
      <c r="Z163" s="152"/>
      <c r="AA163" s="157">
        <f>SUM(AA164:AA166)</f>
        <v>0</v>
      </c>
      <c r="AR163" s="158" t="s">
        <v>86</v>
      </c>
      <c r="AT163" s="159" t="s">
        <v>77</v>
      </c>
      <c r="AU163" s="159" t="s">
        <v>86</v>
      </c>
      <c r="AY163" s="158" t="s">
        <v>158</v>
      </c>
      <c r="BK163" s="160">
        <f>SUM(BK164:BK166)</f>
        <v>0</v>
      </c>
    </row>
    <row r="164" spans="2:65" s="1" customFormat="1" ht="34.200000000000003" customHeight="1">
      <c r="B164" s="133"/>
      <c r="C164" s="162" t="s">
        <v>222</v>
      </c>
      <c r="D164" s="162" t="s">
        <v>159</v>
      </c>
      <c r="E164" s="163" t="s">
        <v>281</v>
      </c>
      <c r="F164" s="254" t="s">
        <v>282</v>
      </c>
      <c r="G164" s="254"/>
      <c r="H164" s="254"/>
      <c r="I164" s="254"/>
      <c r="J164" s="164" t="s">
        <v>268</v>
      </c>
      <c r="K164" s="165">
        <v>100</v>
      </c>
      <c r="L164" s="255">
        <v>0</v>
      </c>
      <c r="M164" s="255"/>
      <c r="N164" s="253">
        <f>ROUND(L164*K164,2)</f>
        <v>0</v>
      </c>
      <c r="O164" s="253"/>
      <c r="P164" s="253"/>
      <c r="Q164" s="253"/>
      <c r="R164" s="136"/>
      <c r="T164" s="166" t="s">
        <v>5</v>
      </c>
      <c r="U164" s="45" t="s">
        <v>43</v>
      </c>
      <c r="V164" s="37"/>
      <c r="W164" s="167">
        <f>V164*K164</f>
        <v>0</v>
      </c>
      <c r="X164" s="167">
        <v>0</v>
      </c>
      <c r="Y164" s="167">
        <f>X164*K164</f>
        <v>0</v>
      </c>
      <c r="Z164" s="167">
        <v>0</v>
      </c>
      <c r="AA164" s="168">
        <f>Z164*K164</f>
        <v>0</v>
      </c>
      <c r="AR164" s="20" t="s">
        <v>163</v>
      </c>
      <c r="AT164" s="20" t="s">
        <v>159</v>
      </c>
      <c r="AU164" s="20" t="s">
        <v>117</v>
      </c>
      <c r="AY164" s="20" t="s">
        <v>158</v>
      </c>
      <c r="BE164" s="107">
        <f>IF(U164="základní",N164,0)</f>
        <v>0</v>
      </c>
      <c r="BF164" s="107">
        <f>IF(U164="snížená",N164,0)</f>
        <v>0</v>
      </c>
      <c r="BG164" s="107">
        <f>IF(U164="zákl. přenesená",N164,0)</f>
        <v>0</v>
      </c>
      <c r="BH164" s="107">
        <f>IF(U164="sníž. přenesená",N164,0)</f>
        <v>0</v>
      </c>
      <c r="BI164" s="107">
        <f>IF(U164="nulová",N164,0)</f>
        <v>0</v>
      </c>
      <c r="BJ164" s="20" t="s">
        <v>86</v>
      </c>
      <c r="BK164" s="107">
        <f>ROUND(L164*K164,2)</f>
        <v>0</v>
      </c>
      <c r="BL164" s="20" t="s">
        <v>163</v>
      </c>
      <c r="BM164" s="20" t="s">
        <v>567</v>
      </c>
    </row>
    <row r="165" spans="2:65" s="10" customFormat="1" ht="14.4" customHeight="1">
      <c r="B165" s="169"/>
      <c r="C165" s="170"/>
      <c r="D165" s="170"/>
      <c r="E165" s="171" t="s">
        <v>5</v>
      </c>
      <c r="F165" s="246" t="s">
        <v>568</v>
      </c>
      <c r="G165" s="247"/>
      <c r="H165" s="247"/>
      <c r="I165" s="247"/>
      <c r="J165" s="170"/>
      <c r="K165" s="172">
        <v>100</v>
      </c>
      <c r="L165" s="170"/>
      <c r="M165" s="170"/>
      <c r="N165" s="170"/>
      <c r="O165" s="170"/>
      <c r="P165" s="170"/>
      <c r="Q165" s="170"/>
      <c r="R165" s="173"/>
      <c r="T165" s="174"/>
      <c r="U165" s="170"/>
      <c r="V165" s="170"/>
      <c r="W165" s="170"/>
      <c r="X165" s="170"/>
      <c r="Y165" s="170"/>
      <c r="Z165" s="170"/>
      <c r="AA165" s="175"/>
      <c r="AT165" s="176" t="s">
        <v>166</v>
      </c>
      <c r="AU165" s="176" t="s">
        <v>117</v>
      </c>
      <c r="AV165" s="10" t="s">
        <v>117</v>
      </c>
      <c r="AW165" s="10" t="s">
        <v>35</v>
      </c>
      <c r="AX165" s="10" t="s">
        <v>78</v>
      </c>
      <c r="AY165" s="176" t="s">
        <v>158</v>
      </c>
    </row>
    <row r="166" spans="2:65" s="11" customFormat="1" ht="14.4" customHeight="1">
      <c r="B166" s="177"/>
      <c r="C166" s="178"/>
      <c r="D166" s="178"/>
      <c r="E166" s="179" t="s">
        <v>5</v>
      </c>
      <c r="F166" s="248" t="s">
        <v>167</v>
      </c>
      <c r="G166" s="249"/>
      <c r="H166" s="249"/>
      <c r="I166" s="249"/>
      <c r="J166" s="178"/>
      <c r="K166" s="180">
        <v>100</v>
      </c>
      <c r="L166" s="178"/>
      <c r="M166" s="178"/>
      <c r="N166" s="178"/>
      <c r="O166" s="178"/>
      <c r="P166" s="178"/>
      <c r="Q166" s="178"/>
      <c r="R166" s="181"/>
      <c r="T166" s="182"/>
      <c r="U166" s="178"/>
      <c r="V166" s="178"/>
      <c r="W166" s="178"/>
      <c r="X166" s="178"/>
      <c r="Y166" s="178"/>
      <c r="Z166" s="178"/>
      <c r="AA166" s="183"/>
      <c r="AT166" s="184" t="s">
        <v>166</v>
      </c>
      <c r="AU166" s="184" t="s">
        <v>117</v>
      </c>
      <c r="AV166" s="11" t="s">
        <v>163</v>
      </c>
      <c r="AW166" s="11" t="s">
        <v>35</v>
      </c>
      <c r="AX166" s="11" t="s">
        <v>86</v>
      </c>
      <c r="AY166" s="184" t="s">
        <v>158</v>
      </c>
    </row>
    <row r="167" spans="2:65" s="9" customFormat="1" ht="29.85" customHeight="1">
      <c r="B167" s="151"/>
      <c r="C167" s="152"/>
      <c r="D167" s="161" t="s">
        <v>454</v>
      </c>
      <c r="E167" s="161"/>
      <c r="F167" s="161"/>
      <c r="G167" s="161"/>
      <c r="H167" s="161"/>
      <c r="I167" s="161"/>
      <c r="J167" s="161"/>
      <c r="K167" s="161"/>
      <c r="L167" s="161"/>
      <c r="M167" s="161"/>
      <c r="N167" s="240">
        <f>BK167</f>
        <v>0</v>
      </c>
      <c r="O167" s="241"/>
      <c r="P167" s="241"/>
      <c r="Q167" s="241"/>
      <c r="R167" s="154"/>
      <c r="T167" s="155"/>
      <c r="U167" s="152"/>
      <c r="V167" s="152"/>
      <c r="W167" s="156">
        <f>SUM(W168:W170)</f>
        <v>0</v>
      </c>
      <c r="X167" s="152"/>
      <c r="Y167" s="156">
        <f>SUM(Y168:Y170)</f>
        <v>0</v>
      </c>
      <c r="Z167" s="152"/>
      <c r="AA167" s="157">
        <f>SUM(AA168:AA170)</f>
        <v>0</v>
      </c>
      <c r="AR167" s="158" t="s">
        <v>86</v>
      </c>
      <c r="AT167" s="159" t="s">
        <v>77</v>
      </c>
      <c r="AU167" s="159" t="s">
        <v>86</v>
      </c>
      <c r="AY167" s="158" t="s">
        <v>158</v>
      </c>
      <c r="BK167" s="160">
        <f>SUM(BK168:BK170)</f>
        <v>0</v>
      </c>
    </row>
    <row r="168" spans="2:65" s="1" customFormat="1" ht="22.8" customHeight="1">
      <c r="B168" s="133"/>
      <c r="C168" s="162" t="s">
        <v>11</v>
      </c>
      <c r="D168" s="162" t="s">
        <v>159</v>
      </c>
      <c r="E168" s="163" t="s">
        <v>525</v>
      </c>
      <c r="F168" s="254" t="s">
        <v>526</v>
      </c>
      <c r="G168" s="254"/>
      <c r="H168" s="254"/>
      <c r="I168" s="254"/>
      <c r="J168" s="164" t="s">
        <v>177</v>
      </c>
      <c r="K168" s="165">
        <v>15</v>
      </c>
      <c r="L168" s="255">
        <v>0</v>
      </c>
      <c r="M168" s="255"/>
      <c r="N168" s="253">
        <f>ROUND(L168*K168,2)</f>
        <v>0</v>
      </c>
      <c r="O168" s="253"/>
      <c r="P168" s="253"/>
      <c r="Q168" s="253"/>
      <c r="R168" s="136"/>
      <c r="T168" s="166" t="s">
        <v>5</v>
      </c>
      <c r="U168" s="45" t="s">
        <v>43</v>
      </c>
      <c r="V168" s="37"/>
      <c r="W168" s="167">
        <f>V168*K168</f>
        <v>0</v>
      </c>
      <c r="X168" s="167">
        <v>0</v>
      </c>
      <c r="Y168" s="167">
        <f>X168*K168</f>
        <v>0</v>
      </c>
      <c r="Z168" s="167">
        <v>0</v>
      </c>
      <c r="AA168" s="168">
        <f>Z168*K168</f>
        <v>0</v>
      </c>
      <c r="AR168" s="20" t="s">
        <v>163</v>
      </c>
      <c r="AT168" s="20" t="s">
        <v>159</v>
      </c>
      <c r="AU168" s="20" t="s">
        <v>117</v>
      </c>
      <c r="AY168" s="20" t="s">
        <v>158</v>
      </c>
      <c r="BE168" s="107">
        <f>IF(U168="základní",N168,0)</f>
        <v>0</v>
      </c>
      <c r="BF168" s="107">
        <f>IF(U168="snížená",N168,0)</f>
        <v>0</v>
      </c>
      <c r="BG168" s="107">
        <f>IF(U168="zákl. přenesená",N168,0)</f>
        <v>0</v>
      </c>
      <c r="BH168" s="107">
        <f>IF(U168="sníž. přenesená",N168,0)</f>
        <v>0</v>
      </c>
      <c r="BI168" s="107">
        <f>IF(U168="nulová",N168,0)</f>
        <v>0</v>
      </c>
      <c r="BJ168" s="20" t="s">
        <v>86</v>
      </c>
      <c r="BK168" s="107">
        <f>ROUND(L168*K168,2)</f>
        <v>0</v>
      </c>
      <c r="BL168" s="20" t="s">
        <v>163</v>
      </c>
      <c r="BM168" s="20" t="s">
        <v>569</v>
      </c>
    </row>
    <row r="169" spans="2:65" s="10" customFormat="1" ht="14.4" customHeight="1">
      <c r="B169" s="169"/>
      <c r="C169" s="170"/>
      <c r="D169" s="170"/>
      <c r="E169" s="171" t="s">
        <v>5</v>
      </c>
      <c r="F169" s="246" t="s">
        <v>570</v>
      </c>
      <c r="G169" s="247"/>
      <c r="H169" s="247"/>
      <c r="I169" s="247"/>
      <c r="J169" s="170"/>
      <c r="K169" s="172">
        <v>15</v>
      </c>
      <c r="L169" s="170"/>
      <c r="M169" s="170"/>
      <c r="N169" s="170"/>
      <c r="O169" s="170"/>
      <c r="P169" s="170"/>
      <c r="Q169" s="170"/>
      <c r="R169" s="173"/>
      <c r="T169" s="174"/>
      <c r="U169" s="170"/>
      <c r="V169" s="170"/>
      <c r="W169" s="170"/>
      <c r="X169" s="170"/>
      <c r="Y169" s="170"/>
      <c r="Z169" s="170"/>
      <c r="AA169" s="175"/>
      <c r="AT169" s="176" t="s">
        <v>166</v>
      </c>
      <c r="AU169" s="176" t="s">
        <v>117</v>
      </c>
      <c r="AV169" s="10" t="s">
        <v>117</v>
      </c>
      <c r="AW169" s="10" t="s">
        <v>35</v>
      </c>
      <c r="AX169" s="10" t="s">
        <v>78</v>
      </c>
      <c r="AY169" s="176" t="s">
        <v>158</v>
      </c>
    </row>
    <row r="170" spans="2:65" s="11" customFormat="1" ht="14.4" customHeight="1">
      <c r="B170" s="177"/>
      <c r="C170" s="178"/>
      <c r="D170" s="178"/>
      <c r="E170" s="179" t="s">
        <v>5</v>
      </c>
      <c r="F170" s="248" t="s">
        <v>167</v>
      </c>
      <c r="G170" s="249"/>
      <c r="H170" s="249"/>
      <c r="I170" s="249"/>
      <c r="J170" s="178"/>
      <c r="K170" s="180">
        <v>15</v>
      </c>
      <c r="L170" s="178"/>
      <c r="M170" s="178"/>
      <c r="N170" s="178"/>
      <c r="O170" s="178"/>
      <c r="P170" s="178"/>
      <c r="Q170" s="178"/>
      <c r="R170" s="181"/>
      <c r="T170" s="182"/>
      <c r="U170" s="178"/>
      <c r="V170" s="178"/>
      <c r="W170" s="178"/>
      <c r="X170" s="178"/>
      <c r="Y170" s="178"/>
      <c r="Z170" s="178"/>
      <c r="AA170" s="183"/>
      <c r="AT170" s="184" t="s">
        <v>166</v>
      </c>
      <c r="AU170" s="184" t="s">
        <v>117</v>
      </c>
      <c r="AV170" s="11" t="s">
        <v>163</v>
      </c>
      <c r="AW170" s="11" t="s">
        <v>35</v>
      </c>
      <c r="AX170" s="11" t="s">
        <v>86</v>
      </c>
      <c r="AY170" s="184" t="s">
        <v>158</v>
      </c>
    </row>
    <row r="171" spans="2:65" s="9" customFormat="1" ht="29.85" customHeight="1">
      <c r="B171" s="151"/>
      <c r="C171" s="152"/>
      <c r="D171" s="161" t="s">
        <v>455</v>
      </c>
      <c r="E171" s="161"/>
      <c r="F171" s="161"/>
      <c r="G171" s="161"/>
      <c r="H171" s="161"/>
      <c r="I171" s="161"/>
      <c r="J171" s="161"/>
      <c r="K171" s="161"/>
      <c r="L171" s="161"/>
      <c r="M171" s="161"/>
      <c r="N171" s="240">
        <f>BK171</f>
        <v>0</v>
      </c>
      <c r="O171" s="241"/>
      <c r="P171" s="241"/>
      <c r="Q171" s="241"/>
      <c r="R171" s="154"/>
      <c r="T171" s="155"/>
      <c r="U171" s="152"/>
      <c r="V171" s="152"/>
      <c r="W171" s="156">
        <f>SUM(W172:W178)</f>
        <v>0</v>
      </c>
      <c r="X171" s="152"/>
      <c r="Y171" s="156">
        <f>SUM(Y172:Y178)</f>
        <v>3.2500000000000001E-2</v>
      </c>
      <c r="Z171" s="152"/>
      <c r="AA171" s="157">
        <f>SUM(AA172:AA178)</f>
        <v>0</v>
      </c>
      <c r="AR171" s="158" t="s">
        <v>86</v>
      </c>
      <c r="AT171" s="159" t="s">
        <v>77</v>
      </c>
      <c r="AU171" s="159" t="s">
        <v>86</v>
      </c>
      <c r="AY171" s="158" t="s">
        <v>158</v>
      </c>
      <c r="BK171" s="160">
        <f>SUM(BK172:BK178)</f>
        <v>0</v>
      </c>
    </row>
    <row r="172" spans="2:65" s="1" customFormat="1" ht="22.8" customHeight="1">
      <c r="B172" s="133"/>
      <c r="C172" s="162" t="s">
        <v>231</v>
      </c>
      <c r="D172" s="162" t="s">
        <v>159</v>
      </c>
      <c r="E172" s="163" t="s">
        <v>571</v>
      </c>
      <c r="F172" s="254" t="s">
        <v>572</v>
      </c>
      <c r="G172" s="254"/>
      <c r="H172" s="254"/>
      <c r="I172" s="254"/>
      <c r="J172" s="164" t="s">
        <v>162</v>
      </c>
      <c r="K172" s="165">
        <v>125</v>
      </c>
      <c r="L172" s="255">
        <v>0</v>
      </c>
      <c r="M172" s="255"/>
      <c r="N172" s="253">
        <f>ROUND(L172*K172,2)</f>
        <v>0</v>
      </c>
      <c r="O172" s="253"/>
      <c r="P172" s="253"/>
      <c r="Q172" s="253"/>
      <c r="R172" s="136"/>
      <c r="T172" s="166" t="s">
        <v>5</v>
      </c>
      <c r="U172" s="45" t="s">
        <v>43</v>
      </c>
      <c r="V172" s="37"/>
      <c r="W172" s="167">
        <f>V172*K172</f>
        <v>0</v>
      </c>
      <c r="X172" s="167">
        <v>1.9000000000000001E-4</v>
      </c>
      <c r="Y172" s="167">
        <f>X172*K172</f>
        <v>2.375E-2</v>
      </c>
      <c r="Z172" s="167">
        <v>0</v>
      </c>
      <c r="AA172" s="168">
        <f>Z172*K172</f>
        <v>0</v>
      </c>
      <c r="AR172" s="20" t="s">
        <v>163</v>
      </c>
      <c r="AT172" s="20" t="s">
        <v>159</v>
      </c>
      <c r="AU172" s="20" t="s">
        <v>117</v>
      </c>
      <c r="AY172" s="20" t="s">
        <v>158</v>
      </c>
      <c r="BE172" s="107">
        <f>IF(U172="základní",N172,0)</f>
        <v>0</v>
      </c>
      <c r="BF172" s="107">
        <f>IF(U172="snížená",N172,0)</f>
        <v>0</v>
      </c>
      <c r="BG172" s="107">
        <f>IF(U172="zákl. přenesená",N172,0)</f>
        <v>0</v>
      </c>
      <c r="BH172" s="107">
        <f>IF(U172="sníž. přenesená",N172,0)</f>
        <v>0</v>
      </c>
      <c r="BI172" s="107">
        <f>IF(U172="nulová",N172,0)</f>
        <v>0</v>
      </c>
      <c r="BJ172" s="20" t="s">
        <v>86</v>
      </c>
      <c r="BK172" s="107">
        <f>ROUND(L172*K172,2)</f>
        <v>0</v>
      </c>
      <c r="BL172" s="20" t="s">
        <v>163</v>
      </c>
      <c r="BM172" s="20" t="s">
        <v>573</v>
      </c>
    </row>
    <row r="173" spans="2:65" s="10" customFormat="1" ht="14.4" customHeight="1">
      <c r="B173" s="169"/>
      <c r="C173" s="170"/>
      <c r="D173" s="170"/>
      <c r="E173" s="171" t="s">
        <v>5</v>
      </c>
      <c r="F173" s="246" t="s">
        <v>574</v>
      </c>
      <c r="G173" s="247"/>
      <c r="H173" s="247"/>
      <c r="I173" s="247"/>
      <c r="J173" s="170"/>
      <c r="K173" s="172">
        <v>125</v>
      </c>
      <c r="L173" s="170"/>
      <c r="M173" s="170"/>
      <c r="N173" s="170"/>
      <c r="O173" s="170"/>
      <c r="P173" s="170"/>
      <c r="Q173" s="170"/>
      <c r="R173" s="173"/>
      <c r="T173" s="174"/>
      <c r="U173" s="170"/>
      <c r="V173" s="170"/>
      <c r="W173" s="170"/>
      <c r="X173" s="170"/>
      <c r="Y173" s="170"/>
      <c r="Z173" s="170"/>
      <c r="AA173" s="175"/>
      <c r="AT173" s="176" t="s">
        <v>166</v>
      </c>
      <c r="AU173" s="176" t="s">
        <v>117</v>
      </c>
      <c r="AV173" s="10" t="s">
        <v>117</v>
      </c>
      <c r="AW173" s="10" t="s">
        <v>35</v>
      </c>
      <c r="AX173" s="10" t="s">
        <v>78</v>
      </c>
      <c r="AY173" s="176" t="s">
        <v>158</v>
      </c>
    </row>
    <row r="174" spans="2:65" s="11" customFormat="1" ht="14.4" customHeight="1">
      <c r="B174" s="177"/>
      <c r="C174" s="178"/>
      <c r="D174" s="178"/>
      <c r="E174" s="179" t="s">
        <v>5</v>
      </c>
      <c r="F174" s="248" t="s">
        <v>167</v>
      </c>
      <c r="G174" s="249"/>
      <c r="H174" s="249"/>
      <c r="I174" s="249"/>
      <c r="J174" s="178"/>
      <c r="K174" s="180">
        <v>125</v>
      </c>
      <c r="L174" s="178"/>
      <c r="M174" s="178"/>
      <c r="N174" s="178"/>
      <c r="O174" s="178"/>
      <c r="P174" s="178"/>
      <c r="Q174" s="178"/>
      <c r="R174" s="181"/>
      <c r="T174" s="182"/>
      <c r="U174" s="178"/>
      <c r="V174" s="178"/>
      <c r="W174" s="178"/>
      <c r="X174" s="178"/>
      <c r="Y174" s="178"/>
      <c r="Z174" s="178"/>
      <c r="AA174" s="183"/>
      <c r="AT174" s="184" t="s">
        <v>166</v>
      </c>
      <c r="AU174" s="184" t="s">
        <v>117</v>
      </c>
      <c r="AV174" s="11" t="s">
        <v>163</v>
      </c>
      <c r="AW174" s="11" t="s">
        <v>35</v>
      </c>
      <c r="AX174" s="11" t="s">
        <v>86</v>
      </c>
      <c r="AY174" s="184" t="s">
        <v>158</v>
      </c>
    </row>
    <row r="175" spans="2:65" s="1" customFormat="1" ht="22.8" customHeight="1">
      <c r="B175" s="133"/>
      <c r="C175" s="162" t="s">
        <v>235</v>
      </c>
      <c r="D175" s="162" t="s">
        <v>159</v>
      </c>
      <c r="E175" s="163" t="s">
        <v>575</v>
      </c>
      <c r="F175" s="254" t="s">
        <v>576</v>
      </c>
      <c r="G175" s="254"/>
      <c r="H175" s="254"/>
      <c r="I175" s="254"/>
      <c r="J175" s="164" t="s">
        <v>162</v>
      </c>
      <c r="K175" s="165">
        <v>125</v>
      </c>
      <c r="L175" s="255">
        <v>0</v>
      </c>
      <c r="M175" s="255"/>
      <c r="N175" s="253">
        <f>ROUND(L175*K175,2)</f>
        <v>0</v>
      </c>
      <c r="O175" s="253"/>
      <c r="P175" s="253"/>
      <c r="Q175" s="253"/>
      <c r="R175" s="136"/>
      <c r="T175" s="166" t="s">
        <v>5</v>
      </c>
      <c r="U175" s="45" t="s">
        <v>43</v>
      </c>
      <c r="V175" s="37"/>
      <c r="W175" s="167">
        <f>V175*K175</f>
        <v>0</v>
      </c>
      <c r="X175" s="167">
        <v>6.9999999999999994E-5</v>
      </c>
      <c r="Y175" s="167">
        <f>X175*K175</f>
        <v>8.7499999999999991E-3</v>
      </c>
      <c r="Z175" s="167">
        <v>0</v>
      </c>
      <c r="AA175" s="168">
        <f>Z175*K175</f>
        <v>0</v>
      </c>
      <c r="AR175" s="20" t="s">
        <v>163</v>
      </c>
      <c r="AT175" s="20" t="s">
        <v>159</v>
      </c>
      <c r="AU175" s="20" t="s">
        <v>117</v>
      </c>
      <c r="AY175" s="20" t="s">
        <v>158</v>
      </c>
      <c r="BE175" s="107">
        <f>IF(U175="základní",N175,0)</f>
        <v>0</v>
      </c>
      <c r="BF175" s="107">
        <f>IF(U175="snížená",N175,0)</f>
        <v>0</v>
      </c>
      <c r="BG175" s="107">
        <f>IF(U175="zákl. přenesená",N175,0)</f>
        <v>0</v>
      </c>
      <c r="BH175" s="107">
        <f>IF(U175="sníž. přenesená",N175,0)</f>
        <v>0</v>
      </c>
      <c r="BI175" s="107">
        <f>IF(U175="nulová",N175,0)</f>
        <v>0</v>
      </c>
      <c r="BJ175" s="20" t="s">
        <v>86</v>
      </c>
      <c r="BK175" s="107">
        <f>ROUND(L175*K175,2)</f>
        <v>0</v>
      </c>
      <c r="BL175" s="20" t="s">
        <v>163</v>
      </c>
      <c r="BM175" s="20" t="s">
        <v>577</v>
      </c>
    </row>
    <row r="176" spans="2:65" s="10" customFormat="1" ht="14.4" customHeight="1">
      <c r="B176" s="169"/>
      <c r="C176" s="170"/>
      <c r="D176" s="170"/>
      <c r="E176" s="171" t="s">
        <v>5</v>
      </c>
      <c r="F176" s="246" t="s">
        <v>574</v>
      </c>
      <c r="G176" s="247"/>
      <c r="H176" s="247"/>
      <c r="I176" s="247"/>
      <c r="J176" s="170"/>
      <c r="K176" s="172">
        <v>125</v>
      </c>
      <c r="L176" s="170"/>
      <c r="M176" s="170"/>
      <c r="N176" s="170"/>
      <c r="O176" s="170"/>
      <c r="P176" s="170"/>
      <c r="Q176" s="170"/>
      <c r="R176" s="173"/>
      <c r="T176" s="174"/>
      <c r="U176" s="170"/>
      <c r="V176" s="170"/>
      <c r="W176" s="170"/>
      <c r="X176" s="170"/>
      <c r="Y176" s="170"/>
      <c r="Z176" s="170"/>
      <c r="AA176" s="175"/>
      <c r="AT176" s="176" t="s">
        <v>166</v>
      </c>
      <c r="AU176" s="176" t="s">
        <v>117</v>
      </c>
      <c r="AV176" s="10" t="s">
        <v>117</v>
      </c>
      <c r="AW176" s="10" t="s">
        <v>35</v>
      </c>
      <c r="AX176" s="10" t="s">
        <v>78</v>
      </c>
      <c r="AY176" s="176" t="s">
        <v>158</v>
      </c>
    </row>
    <row r="177" spans="2:65" s="11" customFormat="1" ht="14.4" customHeight="1">
      <c r="B177" s="177"/>
      <c r="C177" s="178"/>
      <c r="D177" s="178"/>
      <c r="E177" s="179" t="s">
        <v>5</v>
      </c>
      <c r="F177" s="248" t="s">
        <v>167</v>
      </c>
      <c r="G177" s="249"/>
      <c r="H177" s="249"/>
      <c r="I177" s="249"/>
      <c r="J177" s="178"/>
      <c r="K177" s="180">
        <v>125</v>
      </c>
      <c r="L177" s="178"/>
      <c r="M177" s="178"/>
      <c r="N177" s="178"/>
      <c r="O177" s="178"/>
      <c r="P177" s="178"/>
      <c r="Q177" s="178"/>
      <c r="R177" s="181"/>
      <c r="T177" s="182"/>
      <c r="U177" s="178"/>
      <c r="V177" s="178"/>
      <c r="W177" s="178"/>
      <c r="X177" s="178"/>
      <c r="Y177" s="178"/>
      <c r="Z177" s="178"/>
      <c r="AA177" s="183"/>
      <c r="AT177" s="184" t="s">
        <v>166</v>
      </c>
      <c r="AU177" s="184" t="s">
        <v>117</v>
      </c>
      <c r="AV177" s="11" t="s">
        <v>163</v>
      </c>
      <c r="AW177" s="11" t="s">
        <v>35</v>
      </c>
      <c r="AX177" s="11" t="s">
        <v>86</v>
      </c>
      <c r="AY177" s="184" t="s">
        <v>158</v>
      </c>
    </row>
    <row r="178" spans="2:65" s="1" customFormat="1" ht="34.200000000000003" customHeight="1">
      <c r="B178" s="133"/>
      <c r="C178" s="185" t="s">
        <v>239</v>
      </c>
      <c r="D178" s="185" t="s">
        <v>309</v>
      </c>
      <c r="E178" s="186" t="s">
        <v>578</v>
      </c>
      <c r="F178" s="250" t="s">
        <v>579</v>
      </c>
      <c r="G178" s="250"/>
      <c r="H178" s="250"/>
      <c r="I178" s="250"/>
      <c r="J178" s="187" t="s">
        <v>162</v>
      </c>
      <c r="K178" s="188">
        <v>125</v>
      </c>
      <c r="L178" s="251">
        <v>0</v>
      </c>
      <c r="M178" s="251"/>
      <c r="N178" s="252">
        <f>ROUND(L178*K178,2)</f>
        <v>0</v>
      </c>
      <c r="O178" s="253"/>
      <c r="P178" s="253"/>
      <c r="Q178" s="253"/>
      <c r="R178" s="136"/>
      <c r="T178" s="166" t="s">
        <v>5</v>
      </c>
      <c r="U178" s="45" t="s">
        <v>43</v>
      </c>
      <c r="V178" s="37"/>
      <c r="W178" s="167">
        <f>V178*K178</f>
        <v>0</v>
      </c>
      <c r="X178" s="167">
        <v>0</v>
      </c>
      <c r="Y178" s="167">
        <f>X178*K178</f>
        <v>0</v>
      </c>
      <c r="Z178" s="167">
        <v>0</v>
      </c>
      <c r="AA178" s="168">
        <f>Z178*K178</f>
        <v>0</v>
      </c>
      <c r="AR178" s="20" t="s">
        <v>194</v>
      </c>
      <c r="AT178" s="20" t="s">
        <v>309</v>
      </c>
      <c r="AU178" s="20" t="s">
        <v>117</v>
      </c>
      <c r="AY178" s="20" t="s">
        <v>158</v>
      </c>
      <c r="BE178" s="107">
        <f>IF(U178="základní",N178,0)</f>
        <v>0</v>
      </c>
      <c r="BF178" s="107">
        <f>IF(U178="snížená",N178,0)</f>
        <v>0</v>
      </c>
      <c r="BG178" s="107">
        <f>IF(U178="zákl. přenesená",N178,0)</f>
        <v>0</v>
      </c>
      <c r="BH178" s="107">
        <f>IF(U178="sníž. přenesená",N178,0)</f>
        <v>0</v>
      </c>
      <c r="BI178" s="107">
        <f>IF(U178="nulová",N178,0)</f>
        <v>0</v>
      </c>
      <c r="BJ178" s="20" t="s">
        <v>86</v>
      </c>
      <c r="BK178" s="107">
        <f>ROUND(L178*K178,2)</f>
        <v>0</v>
      </c>
      <c r="BL178" s="20" t="s">
        <v>163</v>
      </c>
      <c r="BM178" s="20" t="s">
        <v>580</v>
      </c>
    </row>
    <row r="179" spans="2:65" s="9" customFormat="1" ht="29.85" customHeight="1">
      <c r="B179" s="151"/>
      <c r="C179" s="152"/>
      <c r="D179" s="161" t="s">
        <v>134</v>
      </c>
      <c r="E179" s="161"/>
      <c r="F179" s="161"/>
      <c r="G179" s="161"/>
      <c r="H179" s="161"/>
      <c r="I179" s="161"/>
      <c r="J179" s="161"/>
      <c r="K179" s="161"/>
      <c r="L179" s="161"/>
      <c r="M179" s="161"/>
      <c r="N179" s="242">
        <f>BK179</f>
        <v>0</v>
      </c>
      <c r="O179" s="243"/>
      <c r="P179" s="243"/>
      <c r="Q179" s="243"/>
      <c r="R179" s="154"/>
      <c r="T179" s="155"/>
      <c r="U179" s="152"/>
      <c r="V179" s="152"/>
      <c r="W179" s="156">
        <f>W180</f>
        <v>0</v>
      </c>
      <c r="X179" s="152"/>
      <c r="Y179" s="156">
        <f>Y180</f>
        <v>0</v>
      </c>
      <c r="Z179" s="152"/>
      <c r="AA179" s="157">
        <f>AA180</f>
        <v>0</v>
      </c>
      <c r="AR179" s="158" t="s">
        <v>86</v>
      </c>
      <c r="AT179" s="159" t="s">
        <v>77</v>
      </c>
      <c r="AU179" s="159" t="s">
        <v>86</v>
      </c>
      <c r="AY179" s="158" t="s">
        <v>158</v>
      </c>
      <c r="BK179" s="160">
        <f>BK180</f>
        <v>0</v>
      </c>
    </row>
    <row r="180" spans="2:65" s="1" customFormat="1" ht="34.200000000000003" customHeight="1">
      <c r="B180" s="133"/>
      <c r="C180" s="162" t="s">
        <v>246</v>
      </c>
      <c r="D180" s="162" t="s">
        <v>159</v>
      </c>
      <c r="E180" s="163" t="s">
        <v>542</v>
      </c>
      <c r="F180" s="254" t="s">
        <v>543</v>
      </c>
      <c r="G180" s="254"/>
      <c r="H180" s="254"/>
      <c r="I180" s="254"/>
      <c r="J180" s="164" t="s">
        <v>402</v>
      </c>
      <c r="K180" s="165">
        <v>0.14499999999999999</v>
      </c>
      <c r="L180" s="255">
        <v>0</v>
      </c>
      <c r="M180" s="255"/>
      <c r="N180" s="253">
        <f>ROUND(L180*K180,2)</f>
        <v>0</v>
      </c>
      <c r="O180" s="253"/>
      <c r="P180" s="253"/>
      <c r="Q180" s="253"/>
      <c r="R180" s="136"/>
      <c r="T180" s="166" t="s">
        <v>5</v>
      </c>
      <c r="U180" s="45" t="s">
        <v>43</v>
      </c>
      <c r="V180" s="37"/>
      <c r="W180" s="167">
        <f>V180*K180</f>
        <v>0</v>
      </c>
      <c r="X180" s="167">
        <v>0</v>
      </c>
      <c r="Y180" s="167">
        <f>X180*K180</f>
        <v>0</v>
      </c>
      <c r="Z180" s="167">
        <v>0</v>
      </c>
      <c r="AA180" s="168">
        <f>Z180*K180</f>
        <v>0</v>
      </c>
      <c r="AR180" s="20" t="s">
        <v>163</v>
      </c>
      <c r="AT180" s="20" t="s">
        <v>159</v>
      </c>
      <c r="AU180" s="20" t="s">
        <v>117</v>
      </c>
      <c r="AY180" s="20" t="s">
        <v>158</v>
      </c>
      <c r="BE180" s="107">
        <f>IF(U180="základní",N180,0)</f>
        <v>0</v>
      </c>
      <c r="BF180" s="107">
        <f>IF(U180="snížená",N180,0)</f>
        <v>0</v>
      </c>
      <c r="BG180" s="107">
        <f>IF(U180="zákl. přenesená",N180,0)</f>
        <v>0</v>
      </c>
      <c r="BH180" s="107">
        <f>IF(U180="sníž. přenesená",N180,0)</f>
        <v>0</v>
      </c>
      <c r="BI180" s="107">
        <f>IF(U180="nulová",N180,0)</f>
        <v>0</v>
      </c>
      <c r="BJ180" s="20" t="s">
        <v>86</v>
      </c>
      <c r="BK180" s="107">
        <f>ROUND(L180*K180,2)</f>
        <v>0</v>
      </c>
      <c r="BL180" s="20" t="s">
        <v>163</v>
      </c>
      <c r="BM180" s="20" t="s">
        <v>581</v>
      </c>
    </row>
    <row r="181" spans="2:65" s="1" customFormat="1" ht="49.95" customHeight="1">
      <c r="B181" s="36"/>
      <c r="C181" s="37"/>
      <c r="D181" s="153" t="s">
        <v>404</v>
      </c>
      <c r="E181" s="37"/>
      <c r="F181" s="37"/>
      <c r="G181" s="37"/>
      <c r="H181" s="37"/>
      <c r="I181" s="37"/>
      <c r="J181" s="37"/>
      <c r="K181" s="37"/>
      <c r="L181" s="37"/>
      <c r="M181" s="37"/>
      <c r="N181" s="244">
        <f>BK181</f>
        <v>0</v>
      </c>
      <c r="O181" s="245"/>
      <c r="P181" s="245"/>
      <c r="Q181" s="245"/>
      <c r="R181" s="38"/>
      <c r="T181" s="189"/>
      <c r="U181" s="57"/>
      <c r="V181" s="57"/>
      <c r="W181" s="57"/>
      <c r="X181" s="57"/>
      <c r="Y181" s="57"/>
      <c r="Z181" s="57"/>
      <c r="AA181" s="59"/>
      <c r="AT181" s="20" t="s">
        <v>77</v>
      </c>
      <c r="AU181" s="20" t="s">
        <v>78</v>
      </c>
      <c r="AY181" s="20" t="s">
        <v>405</v>
      </c>
      <c r="BK181" s="107">
        <v>0</v>
      </c>
    </row>
    <row r="182" spans="2:65" s="1" customFormat="1" ht="6.9" customHeight="1">
      <c r="B182" s="60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2"/>
    </row>
  </sheetData>
  <mergeCells count="167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L127:M127"/>
    <mergeCell ref="N127:Q127"/>
    <mergeCell ref="F128:I128"/>
    <mergeCell ref="F129:I129"/>
    <mergeCell ref="F130:I130"/>
    <mergeCell ref="L130:M130"/>
    <mergeCell ref="N130:Q130"/>
    <mergeCell ref="F131:I131"/>
    <mergeCell ref="F132:I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43:I143"/>
    <mergeCell ref="F144:I144"/>
    <mergeCell ref="F145:I145"/>
    <mergeCell ref="L145:M145"/>
    <mergeCell ref="N145:Q145"/>
    <mergeCell ref="F146:I146"/>
    <mergeCell ref="F147:I147"/>
    <mergeCell ref="F148:I148"/>
    <mergeCell ref="L148:M148"/>
    <mergeCell ref="N148:Q148"/>
    <mergeCell ref="F149:I149"/>
    <mergeCell ref="F150:I150"/>
    <mergeCell ref="F151:I151"/>
    <mergeCell ref="L151:M151"/>
    <mergeCell ref="N151:Q151"/>
    <mergeCell ref="F152:I152"/>
    <mergeCell ref="F153:I153"/>
    <mergeCell ref="F154:I154"/>
    <mergeCell ref="L154:M154"/>
    <mergeCell ref="N154:Q154"/>
    <mergeCell ref="F155:I155"/>
    <mergeCell ref="F156:I156"/>
    <mergeCell ref="F157:I157"/>
    <mergeCell ref="L157:M157"/>
    <mergeCell ref="N157:Q157"/>
    <mergeCell ref="F158:I158"/>
    <mergeCell ref="F159:I159"/>
    <mergeCell ref="F160:I160"/>
    <mergeCell ref="L160:M160"/>
    <mergeCell ref="N160:Q160"/>
    <mergeCell ref="F161:I161"/>
    <mergeCell ref="F162:I162"/>
    <mergeCell ref="F164:I164"/>
    <mergeCell ref="L164:M164"/>
    <mergeCell ref="N164:Q164"/>
    <mergeCell ref="F166:I166"/>
    <mergeCell ref="F168:I168"/>
    <mergeCell ref="L168:M168"/>
    <mergeCell ref="N168:Q168"/>
    <mergeCell ref="F169:I169"/>
    <mergeCell ref="F170:I170"/>
    <mergeCell ref="F172:I172"/>
    <mergeCell ref="L172:M172"/>
    <mergeCell ref="N172:Q172"/>
    <mergeCell ref="N181:Q181"/>
    <mergeCell ref="H1:K1"/>
    <mergeCell ref="S2:AC2"/>
    <mergeCell ref="F180:I180"/>
    <mergeCell ref="L180:M180"/>
    <mergeCell ref="N180:Q180"/>
    <mergeCell ref="N121:Q121"/>
    <mergeCell ref="N122:Q122"/>
    <mergeCell ref="N123:Q123"/>
    <mergeCell ref="N163:Q163"/>
    <mergeCell ref="N167:Q167"/>
    <mergeCell ref="N171:Q171"/>
    <mergeCell ref="N179:Q179"/>
    <mergeCell ref="F173:I173"/>
    <mergeCell ref="F174:I174"/>
    <mergeCell ref="F175:I175"/>
    <mergeCell ref="L175:M175"/>
    <mergeCell ref="N175:Q175"/>
    <mergeCell ref="F176:I176"/>
    <mergeCell ref="F177:I177"/>
    <mergeCell ref="F178:I178"/>
    <mergeCell ref="L178:M178"/>
    <mergeCell ref="N178:Q178"/>
    <mergeCell ref="F165:I165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6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7" width="9.5703125" customWidth="1"/>
    <col min="8" max="8" width="10.7109375" customWidth="1"/>
    <col min="9" max="9" width="6" customWidth="1"/>
    <col min="10" max="10" width="4.42578125" customWidth="1"/>
    <col min="11" max="11" width="9.85546875" customWidth="1"/>
    <col min="12" max="12" width="10.28515625" customWidth="1"/>
    <col min="13" max="14" width="5.140625" customWidth="1"/>
    <col min="15" max="15" width="1.7109375" customWidth="1"/>
    <col min="16" max="16" width="10.7109375" customWidth="1"/>
    <col min="17" max="17" width="3.5703125" customWidth="1"/>
    <col min="18" max="18" width="1.42578125" customWidth="1"/>
    <col min="19" max="19" width="7" customWidth="1"/>
    <col min="20" max="20" width="25.42578125" hidden="1" customWidth="1"/>
    <col min="21" max="21" width="14" hidden="1" customWidth="1"/>
    <col min="22" max="22" width="10.5703125" hidden="1" customWidth="1"/>
    <col min="23" max="23" width="14" hidden="1" customWidth="1"/>
    <col min="24" max="24" width="10.42578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customWidth="1"/>
    <col min="30" max="30" width="12.85546875" customWidth="1"/>
    <col min="31" max="31" width="14" customWidth="1"/>
    <col min="44" max="65" width="9.1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112</v>
      </c>
      <c r="G1" s="15"/>
      <c r="H1" s="235" t="s">
        <v>113</v>
      </c>
      <c r="I1" s="235"/>
      <c r="J1" s="235"/>
      <c r="K1" s="235"/>
      <c r="L1" s="15" t="s">
        <v>114</v>
      </c>
      <c r="M1" s="13"/>
      <c r="N1" s="13"/>
      <c r="O1" s="14" t="s">
        <v>115</v>
      </c>
      <c r="P1" s="13"/>
      <c r="Q1" s="13"/>
      <c r="R1" s="13"/>
      <c r="S1" s="15" t="s">
        <v>116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" customHeight="1">
      <c r="C2" s="222" t="s">
        <v>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S2" s="191" t="s">
        <v>8</v>
      </c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20" t="s">
        <v>99</v>
      </c>
    </row>
    <row r="3" spans="1:66" ht="6.9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117</v>
      </c>
    </row>
    <row r="4" spans="1:66" ht="36.9" customHeight="1">
      <c r="B4" s="24"/>
      <c r="C4" s="206" t="s">
        <v>118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5"/>
      <c r="T4" s="19" t="s">
        <v>13</v>
      </c>
      <c r="AT4" s="20" t="s">
        <v>6</v>
      </c>
    </row>
    <row r="5" spans="1:66" ht="6.9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19</v>
      </c>
      <c r="E6" s="27"/>
      <c r="F6" s="259" t="str">
        <f>'Rekapitulace stavby'!K6</f>
        <v>Ochranná opatření Mariánské Radčice - SO 08.4 TENISOVÉ HŘIŠTĚ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7"/>
      <c r="R6" s="25"/>
    </row>
    <row r="7" spans="1:66" s="1" customFormat="1" ht="32.85" customHeight="1">
      <c r="B7" s="36"/>
      <c r="C7" s="37"/>
      <c r="D7" s="30" t="s">
        <v>119</v>
      </c>
      <c r="E7" s="37"/>
      <c r="F7" s="228" t="s">
        <v>582</v>
      </c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7"/>
      <c r="R7" s="38"/>
    </row>
    <row r="8" spans="1:66" s="1" customFormat="1" ht="14.4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6" t="str">
        <f>'Rekapitulace stavby'!AN8</f>
        <v>17. 12. 2017</v>
      </c>
      <c r="P9" s="261"/>
      <c r="Q9" s="37"/>
      <c r="R9" s="38"/>
    </row>
    <row r="10" spans="1:66" s="1" customFormat="1" ht="10.8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6" t="s">
        <v>5</v>
      </c>
      <c r="P11" s="226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6" t="s">
        <v>5</v>
      </c>
      <c r="P12" s="226"/>
      <c r="Q12" s="37"/>
      <c r="R12" s="38"/>
    </row>
    <row r="13" spans="1:66" s="1" customFormat="1" ht="6.9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7" t="s">
        <v>5</v>
      </c>
      <c r="P14" s="226"/>
      <c r="Q14" s="37"/>
      <c r="R14" s="38"/>
    </row>
    <row r="15" spans="1:66" s="1" customFormat="1" ht="18" customHeight="1">
      <c r="B15" s="36"/>
      <c r="C15" s="37"/>
      <c r="D15" s="37"/>
      <c r="E15" s="277" t="s">
        <v>121</v>
      </c>
      <c r="F15" s="278"/>
      <c r="G15" s="278"/>
      <c r="H15" s="278"/>
      <c r="I15" s="278"/>
      <c r="J15" s="278"/>
      <c r="K15" s="278"/>
      <c r="L15" s="278"/>
      <c r="M15" s="31" t="s">
        <v>30</v>
      </c>
      <c r="N15" s="37"/>
      <c r="O15" s="277" t="s">
        <v>5</v>
      </c>
      <c r="P15" s="226"/>
      <c r="Q15" s="37"/>
      <c r="R15" s="38"/>
    </row>
    <row r="16" spans="1:66" s="1" customFormat="1" ht="6.9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6" t="s">
        <v>5</v>
      </c>
      <c r="P17" s="226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6" t="s">
        <v>5</v>
      </c>
      <c r="P18" s="226"/>
      <c r="Q18" s="37"/>
      <c r="R18" s="38"/>
    </row>
    <row r="19" spans="2:18" s="1" customFormat="1" ht="6.9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6" t="s">
        <v>5</v>
      </c>
      <c r="P20" s="226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6" t="s">
        <v>5</v>
      </c>
      <c r="P21" s="226"/>
      <c r="Q21" s="37"/>
      <c r="R21" s="38"/>
    </row>
    <row r="22" spans="2:18" s="1" customFormat="1" ht="6.9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" customHeight="1">
      <c r="B24" s="36"/>
      <c r="C24" s="37"/>
      <c r="D24" s="37"/>
      <c r="E24" s="231" t="s">
        <v>5</v>
      </c>
      <c r="F24" s="231"/>
      <c r="G24" s="231"/>
      <c r="H24" s="231"/>
      <c r="I24" s="231"/>
      <c r="J24" s="231"/>
      <c r="K24" s="231"/>
      <c r="L24" s="231"/>
      <c r="M24" s="37"/>
      <c r="N24" s="37"/>
      <c r="O24" s="37"/>
      <c r="P24" s="37"/>
      <c r="Q24" s="37"/>
      <c r="R24" s="38"/>
    </row>
    <row r="25" spans="2:18" s="1" customFormat="1" ht="6.9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" customHeight="1">
      <c r="B27" s="36"/>
      <c r="C27" s="37"/>
      <c r="D27" s="117" t="s">
        <v>122</v>
      </c>
      <c r="E27" s="37"/>
      <c r="F27" s="37"/>
      <c r="G27" s="37"/>
      <c r="H27" s="37"/>
      <c r="I27" s="37"/>
      <c r="J27" s="37"/>
      <c r="K27" s="37"/>
      <c r="L27" s="37"/>
      <c r="M27" s="232">
        <f>N88</f>
        <v>0</v>
      </c>
      <c r="N27" s="232"/>
      <c r="O27" s="232"/>
      <c r="P27" s="232"/>
      <c r="Q27" s="37"/>
      <c r="R27" s="38"/>
    </row>
    <row r="28" spans="2:18" s="1" customFormat="1" ht="14.4" customHeight="1">
      <c r="B28" s="36"/>
      <c r="C28" s="37"/>
      <c r="D28" s="35" t="s">
        <v>106</v>
      </c>
      <c r="E28" s="37"/>
      <c r="F28" s="37"/>
      <c r="G28" s="37"/>
      <c r="H28" s="37"/>
      <c r="I28" s="37"/>
      <c r="J28" s="37"/>
      <c r="K28" s="37"/>
      <c r="L28" s="37"/>
      <c r="M28" s="232">
        <f>N92</f>
        <v>0</v>
      </c>
      <c r="N28" s="232"/>
      <c r="O28" s="232"/>
      <c r="P28" s="232"/>
      <c r="Q28" s="37"/>
      <c r="R28" s="38"/>
    </row>
    <row r="29" spans="2:18" s="1" customFormat="1" ht="6.9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5">
        <f>ROUND(M27+M28,2)</f>
        <v>0</v>
      </c>
      <c r="N30" s="258"/>
      <c r="O30" s="258"/>
      <c r="P30" s="258"/>
      <c r="Q30" s="37"/>
      <c r="R30" s="38"/>
    </row>
    <row r="31" spans="2:18" s="1" customFormat="1" ht="6.9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72">
        <f>(SUM(BE92:BE99)+SUM(BE117:BE154))</f>
        <v>0</v>
      </c>
      <c r="I32" s="258"/>
      <c r="J32" s="258"/>
      <c r="K32" s="37"/>
      <c r="L32" s="37"/>
      <c r="M32" s="272">
        <f>ROUND((SUM(BE92:BE99)+SUM(BE117:BE154)), 2)*F32</f>
        <v>0</v>
      </c>
      <c r="N32" s="258"/>
      <c r="O32" s="258"/>
      <c r="P32" s="258"/>
      <c r="Q32" s="37"/>
      <c r="R32" s="38"/>
    </row>
    <row r="33" spans="2:18" s="1" customFormat="1" ht="14.4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72">
        <f>(SUM(BF92:BF99)+SUM(BF117:BF154))</f>
        <v>0</v>
      </c>
      <c r="I33" s="258"/>
      <c r="J33" s="258"/>
      <c r="K33" s="37"/>
      <c r="L33" s="37"/>
      <c r="M33" s="272">
        <f>ROUND((SUM(BF92:BF99)+SUM(BF117:BF154)), 2)*F33</f>
        <v>0</v>
      </c>
      <c r="N33" s="258"/>
      <c r="O33" s="258"/>
      <c r="P33" s="258"/>
      <c r="Q33" s="37"/>
      <c r="R33" s="38"/>
    </row>
    <row r="34" spans="2:18" s="1" customFormat="1" ht="14.4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72">
        <f>(SUM(BG92:BG99)+SUM(BG117:BG154))</f>
        <v>0</v>
      </c>
      <c r="I34" s="258"/>
      <c r="J34" s="258"/>
      <c r="K34" s="37"/>
      <c r="L34" s="37"/>
      <c r="M34" s="272">
        <v>0</v>
      </c>
      <c r="N34" s="258"/>
      <c r="O34" s="258"/>
      <c r="P34" s="258"/>
      <c r="Q34" s="37"/>
      <c r="R34" s="38"/>
    </row>
    <row r="35" spans="2:18" s="1" customFormat="1" ht="14.4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72">
        <f>(SUM(BH92:BH99)+SUM(BH117:BH154))</f>
        <v>0</v>
      </c>
      <c r="I35" s="258"/>
      <c r="J35" s="258"/>
      <c r="K35" s="37"/>
      <c r="L35" s="37"/>
      <c r="M35" s="272">
        <v>0</v>
      </c>
      <c r="N35" s="258"/>
      <c r="O35" s="258"/>
      <c r="P35" s="258"/>
      <c r="Q35" s="37"/>
      <c r="R35" s="38"/>
    </row>
    <row r="36" spans="2:18" s="1" customFormat="1" ht="14.4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72">
        <f>(SUM(BI92:BI99)+SUM(BI117:BI154))</f>
        <v>0</v>
      </c>
      <c r="I36" s="258"/>
      <c r="J36" s="258"/>
      <c r="K36" s="37"/>
      <c r="L36" s="37"/>
      <c r="M36" s="272">
        <v>0</v>
      </c>
      <c r="N36" s="258"/>
      <c r="O36" s="258"/>
      <c r="P36" s="258"/>
      <c r="Q36" s="37"/>
      <c r="R36" s="38"/>
    </row>
    <row r="37" spans="2:18" s="1" customFormat="1" ht="6.9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73">
        <f>SUM(M30:M36)</f>
        <v>0</v>
      </c>
      <c r="M38" s="273"/>
      <c r="N38" s="273"/>
      <c r="O38" s="273"/>
      <c r="P38" s="274"/>
      <c r="Q38" s="115"/>
      <c r="R38" s="38"/>
    </row>
    <row r="39" spans="2:18" s="1" customFormat="1" ht="14.4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 ht="14.4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 ht="14.4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 ht="14.4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18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18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18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18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18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18" s="1" customFormat="1" ht="14.4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" customHeight="1">
      <c r="B76" s="36"/>
      <c r="C76" s="206" t="s">
        <v>123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38"/>
    </row>
    <row r="77" spans="2:18" s="1" customFormat="1" ht="6.9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9" t="str">
        <f>F6</f>
        <v>Ochranná opatření Mariánské Radčice - SO 08.4 TENISOVÉ HŘIŠTĚ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s="1" customFormat="1" ht="36.9" customHeight="1">
      <c r="B79" s="36"/>
      <c r="C79" s="70" t="s">
        <v>119</v>
      </c>
      <c r="D79" s="37"/>
      <c r="E79" s="37"/>
      <c r="F79" s="208" t="str">
        <f>F7</f>
        <v>SO 08.4.4 - Zatravnění</v>
      </c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37"/>
      <c r="R79" s="38"/>
    </row>
    <row r="80" spans="2:18" s="1" customFormat="1" ht="6.9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65" s="1" customFormat="1" ht="18" customHeight="1">
      <c r="B81" s="36"/>
      <c r="C81" s="31" t="s">
        <v>23</v>
      </c>
      <c r="D81" s="37"/>
      <c r="E81" s="37"/>
      <c r="F81" s="29" t="str">
        <f>F9</f>
        <v>Mariánské Radčice</v>
      </c>
      <c r="G81" s="37"/>
      <c r="H81" s="37"/>
      <c r="I81" s="37"/>
      <c r="J81" s="37"/>
      <c r="K81" s="31" t="s">
        <v>25</v>
      </c>
      <c r="L81" s="37"/>
      <c r="M81" s="261" t="str">
        <f>IF(O9="","",O9)</f>
        <v>17. 12. 2017</v>
      </c>
      <c r="N81" s="261"/>
      <c r="O81" s="261"/>
      <c r="P81" s="261"/>
      <c r="Q81" s="37"/>
      <c r="R81" s="38"/>
    </row>
    <row r="82" spans="2:65" s="1" customFormat="1" ht="6.9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65" s="1" customFormat="1" ht="13.2">
      <c r="B83" s="36"/>
      <c r="C83" s="31" t="s">
        <v>27</v>
      </c>
      <c r="D83" s="37"/>
      <c r="E83" s="37"/>
      <c r="F83" s="29" t="str">
        <f>E12</f>
        <v>SD a.s. Doly Bílina</v>
      </c>
      <c r="G83" s="37"/>
      <c r="H83" s="37"/>
      <c r="I83" s="37"/>
      <c r="J83" s="37"/>
      <c r="K83" s="31" t="s">
        <v>33</v>
      </c>
      <c r="L83" s="37"/>
      <c r="M83" s="226" t="str">
        <f>E18</f>
        <v>Ing. arch. Fr. Abraham</v>
      </c>
      <c r="N83" s="226"/>
      <c r="O83" s="226"/>
      <c r="P83" s="226"/>
      <c r="Q83" s="226"/>
      <c r="R83" s="38"/>
    </row>
    <row r="84" spans="2:65" s="1" customFormat="1" ht="14.4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6" t="str">
        <f>E21</f>
        <v>Pavel Šouta</v>
      </c>
      <c r="N84" s="226"/>
      <c r="O84" s="226"/>
      <c r="P84" s="226"/>
      <c r="Q84" s="226"/>
      <c r="R84" s="38"/>
    </row>
    <row r="85" spans="2:65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65" s="1" customFormat="1" ht="29.25" customHeight="1">
      <c r="B86" s="36"/>
      <c r="C86" s="270" t="s">
        <v>124</v>
      </c>
      <c r="D86" s="271"/>
      <c r="E86" s="271"/>
      <c r="F86" s="271"/>
      <c r="G86" s="271"/>
      <c r="H86" s="115"/>
      <c r="I86" s="115"/>
      <c r="J86" s="115"/>
      <c r="K86" s="115"/>
      <c r="L86" s="115"/>
      <c r="M86" s="115"/>
      <c r="N86" s="270" t="s">
        <v>125</v>
      </c>
      <c r="O86" s="271"/>
      <c r="P86" s="271"/>
      <c r="Q86" s="271"/>
      <c r="R86" s="38"/>
    </row>
    <row r="87" spans="2:65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65" s="1" customFormat="1" ht="29.25" customHeight="1">
      <c r="B88" s="36"/>
      <c r="C88" s="123" t="s">
        <v>126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198">
        <f>N117</f>
        <v>0</v>
      </c>
      <c r="O88" s="268"/>
      <c r="P88" s="268"/>
      <c r="Q88" s="268"/>
      <c r="R88" s="38"/>
      <c r="AU88" s="20" t="s">
        <v>127</v>
      </c>
    </row>
    <row r="89" spans="2:65" s="6" customFormat="1" ht="24.9" customHeight="1">
      <c r="B89" s="124"/>
      <c r="C89" s="125"/>
      <c r="D89" s="126" t="s">
        <v>128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39">
        <f>N118</f>
        <v>0</v>
      </c>
      <c r="O89" s="266"/>
      <c r="P89" s="266"/>
      <c r="Q89" s="266"/>
      <c r="R89" s="127"/>
    </row>
    <row r="90" spans="2:65" s="7" customFormat="1" ht="19.95" customHeight="1">
      <c r="B90" s="128"/>
      <c r="C90" s="129"/>
      <c r="D90" s="103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6">
        <f>N119</f>
        <v>0</v>
      </c>
      <c r="O90" s="267"/>
      <c r="P90" s="267"/>
      <c r="Q90" s="267"/>
      <c r="R90" s="130"/>
    </row>
    <row r="91" spans="2:65" s="1" customFormat="1" ht="21.75" customHeight="1"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8"/>
    </row>
    <row r="92" spans="2:65" s="1" customFormat="1" ht="29.25" customHeight="1">
      <c r="B92" s="36"/>
      <c r="C92" s="123" t="s">
        <v>135</v>
      </c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268">
        <f>ROUND(N93+N94+N95+N96+N97+N98,2)</f>
        <v>0</v>
      </c>
      <c r="O92" s="269"/>
      <c r="P92" s="269"/>
      <c r="Q92" s="269"/>
      <c r="R92" s="38"/>
      <c r="T92" s="131"/>
      <c r="U92" s="132" t="s">
        <v>42</v>
      </c>
    </row>
    <row r="93" spans="2:65" s="1" customFormat="1" ht="18" customHeight="1">
      <c r="B93" s="133"/>
      <c r="C93" s="134"/>
      <c r="D93" s="193" t="s">
        <v>136</v>
      </c>
      <c r="E93" s="264"/>
      <c r="F93" s="264"/>
      <c r="G93" s="264"/>
      <c r="H93" s="264"/>
      <c r="I93" s="134"/>
      <c r="J93" s="134"/>
      <c r="K93" s="134"/>
      <c r="L93" s="134"/>
      <c r="M93" s="134"/>
      <c r="N93" s="195">
        <f>ROUND(N88*T93,2)</f>
        <v>0</v>
      </c>
      <c r="O93" s="265"/>
      <c r="P93" s="265"/>
      <c r="Q93" s="265"/>
      <c r="R93" s="136"/>
      <c r="S93" s="137"/>
      <c r="T93" s="138"/>
      <c r="U93" s="139" t="s">
        <v>43</v>
      </c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40" t="s">
        <v>137</v>
      </c>
      <c r="AZ93" s="137"/>
      <c r="BA93" s="137"/>
      <c r="BB93" s="137"/>
      <c r="BC93" s="137"/>
      <c r="BD93" s="137"/>
      <c r="BE93" s="141">
        <f t="shared" ref="BE93:BE98" si="0">IF(U93="základní",N93,0)</f>
        <v>0</v>
      </c>
      <c r="BF93" s="141">
        <f t="shared" ref="BF93:BF98" si="1">IF(U93="snížená",N93,0)</f>
        <v>0</v>
      </c>
      <c r="BG93" s="141">
        <f t="shared" ref="BG93:BG98" si="2">IF(U93="zákl. přenesená",N93,0)</f>
        <v>0</v>
      </c>
      <c r="BH93" s="141">
        <f t="shared" ref="BH93:BH98" si="3">IF(U93="sníž. přenesená",N93,0)</f>
        <v>0</v>
      </c>
      <c r="BI93" s="141">
        <f t="shared" ref="BI93:BI98" si="4">IF(U93="nulová",N93,0)</f>
        <v>0</v>
      </c>
      <c r="BJ93" s="140" t="s">
        <v>86</v>
      </c>
      <c r="BK93" s="137"/>
      <c r="BL93" s="137"/>
      <c r="BM93" s="137"/>
    </row>
    <row r="94" spans="2:65" s="1" customFormat="1" ht="18" customHeight="1">
      <c r="B94" s="133"/>
      <c r="C94" s="134"/>
      <c r="D94" s="193" t="s">
        <v>138</v>
      </c>
      <c r="E94" s="264"/>
      <c r="F94" s="264"/>
      <c r="G94" s="264"/>
      <c r="H94" s="264"/>
      <c r="I94" s="134"/>
      <c r="J94" s="134"/>
      <c r="K94" s="134"/>
      <c r="L94" s="134"/>
      <c r="M94" s="134"/>
      <c r="N94" s="195">
        <f>ROUND(N88*T94,2)</f>
        <v>0</v>
      </c>
      <c r="O94" s="265"/>
      <c r="P94" s="265"/>
      <c r="Q94" s="265"/>
      <c r="R94" s="136"/>
      <c r="S94" s="137"/>
      <c r="T94" s="138"/>
      <c r="U94" s="139" t="s">
        <v>43</v>
      </c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40" t="s">
        <v>137</v>
      </c>
      <c r="AZ94" s="137"/>
      <c r="BA94" s="137"/>
      <c r="BB94" s="137"/>
      <c r="BC94" s="137"/>
      <c r="BD94" s="137"/>
      <c r="BE94" s="141">
        <f t="shared" si="0"/>
        <v>0</v>
      </c>
      <c r="BF94" s="141">
        <f t="shared" si="1"/>
        <v>0</v>
      </c>
      <c r="BG94" s="141">
        <f t="shared" si="2"/>
        <v>0</v>
      </c>
      <c r="BH94" s="141">
        <f t="shared" si="3"/>
        <v>0</v>
      </c>
      <c r="BI94" s="141">
        <f t="shared" si="4"/>
        <v>0</v>
      </c>
      <c r="BJ94" s="140" t="s">
        <v>86</v>
      </c>
      <c r="BK94" s="137"/>
      <c r="BL94" s="137"/>
      <c r="BM94" s="137"/>
    </row>
    <row r="95" spans="2:65" s="1" customFormat="1" ht="18" customHeight="1">
      <c r="B95" s="133"/>
      <c r="C95" s="134"/>
      <c r="D95" s="193" t="s">
        <v>139</v>
      </c>
      <c r="E95" s="264"/>
      <c r="F95" s="264"/>
      <c r="G95" s="264"/>
      <c r="H95" s="264"/>
      <c r="I95" s="134"/>
      <c r="J95" s="134"/>
      <c r="K95" s="134"/>
      <c r="L95" s="134"/>
      <c r="M95" s="134"/>
      <c r="N95" s="195">
        <f>ROUND(N88*T95,2)</f>
        <v>0</v>
      </c>
      <c r="O95" s="265"/>
      <c r="P95" s="265"/>
      <c r="Q95" s="265"/>
      <c r="R95" s="136"/>
      <c r="S95" s="137"/>
      <c r="T95" s="138"/>
      <c r="U95" s="139" t="s">
        <v>43</v>
      </c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40" t="s">
        <v>137</v>
      </c>
      <c r="AZ95" s="137"/>
      <c r="BA95" s="137"/>
      <c r="BB95" s="137"/>
      <c r="BC95" s="137"/>
      <c r="BD95" s="137"/>
      <c r="BE95" s="141">
        <f t="shared" si="0"/>
        <v>0</v>
      </c>
      <c r="BF95" s="141">
        <f t="shared" si="1"/>
        <v>0</v>
      </c>
      <c r="BG95" s="141">
        <f t="shared" si="2"/>
        <v>0</v>
      </c>
      <c r="BH95" s="141">
        <f t="shared" si="3"/>
        <v>0</v>
      </c>
      <c r="BI95" s="141">
        <f t="shared" si="4"/>
        <v>0</v>
      </c>
      <c r="BJ95" s="140" t="s">
        <v>86</v>
      </c>
      <c r="BK95" s="137"/>
      <c r="BL95" s="137"/>
      <c r="BM95" s="137"/>
    </row>
    <row r="96" spans="2:65" s="1" customFormat="1" ht="18" customHeight="1">
      <c r="B96" s="133"/>
      <c r="C96" s="134"/>
      <c r="D96" s="193" t="s">
        <v>140</v>
      </c>
      <c r="E96" s="264"/>
      <c r="F96" s="264"/>
      <c r="G96" s="264"/>
      <c r="H96" s="264"/>
      <c r="I96" s="134"/>
      <c r="J96" s="134"/>
      <c r="K96" s="134"/>
      <c r="L96" s="134"/>
      <c r="M96" s="134"/>
      <c r="N96" s="195">
        <f>ROUND(N88*T96,2)</f>
        <v>0</v>
      </c>
      <c r="O96" s="265"/>
      <c r="P96" s="265"/>
      <c r="Q96" s="265"/>
      <c r="R96" s="136"/>
      <c r="S96" s="137"/>
      <c r="T96" s="138"/>
      <c r="U96" s="139" t="s">
        <v>43</v>
      </c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40" t="s">
        <v>137</v>
      </c>
      <c r="AZ96" s="137"/>
      <c r="BA96" s="137"/>
      <c r="BB96" s="137"/>
      <c r="BC96" s="137"/>
      <c r="BD96" s="137"/>
      <c r="BE96" s="141">
        <f t="shared" si="0"/>
        <v>0</v>
      </c>
      <c r="BF96" s="141">
        <f t="shared" si="1"/>
        <v>0</v>
      </c>
      <c r="BG96" s="141">
        <f t="shared" si="2"/>
        <v>0</v>
      </c>
      <c r="BH96" s="141">
        <f t="shared" si="3"/>
        <v>0</v>
      </c>
      <c r="BI96" s="141">
        <f t="shared" si="4"/>
        <v>0</v>
      </c>
      <c r="BJ96" s="140" t="s">
        <v>86</v>
      </c>
      <c r="BK96" s="137"/>
      <c r="BL96" s="137"/>
      <c r="BM96" s="137"/>
    </row>
    <row r="97" spans="2:65" s="1" customFormat="1" ht="18" customHeight="1">
      <c r="B97" s="133"/>
      <c r="C97" s="134"/>
      <c r="D97" s="193" t="s">
        <v>141</v>
      </c>
      <c r="E97" s="264"/>
      <c r="F97" s="264"/>
      <c r="G97" s="264"/>
      <c r="H97" s="264"/>
      <c r="I97" s="134"/>
      <c r="J97" s="134"/>
      <c r="K97" s="134"/>
      <c r="L97" s="134"/>
      <c r="M97" s="134"/>
      <c r="N97" s="195">
        <f>ROUND(N88*T97,2)</f>
        <v>0</v>
      </c>
      <c r="O97" s="265"/>
      <c r="P97" s="265"/>
      <c r="Q97" s="265"/>
      <c r="R97" s="136"/>
      <c r="S97" s="137"/>
      <c r="T97" s="138"/>
      <c r="U97" s="139" t="s">
        <v>43</v>
      </c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40" t="s">
        <v>137</v>
      </c>
      <c r="AZ97" s="137"/>
      <c r="BA97" s="137"/>
      <c r="BB97" s="137"/>
      <c r="BC97" s="137"/>
      <c r="BD97" s="137"/>
      <c r="BE97" s="141">
        <f t="shared" si="0"/>
        <v>0</v>
      </c>
      <c r="BF97" s="141">
        <f t="shared" si="1"/>
        <v>0</v>
      </c>
      <c r="BG97" s="141">
        <f t="shared" si="2"/>
        <v>0</v>
      </c>
      <c r="BH97" s="141">
        <f t="shared" si="3"/>
        <v>0</v>
      </c>
      <c r="BI97" s="141">
        <f t="shared" si="4"/>
        <v>0</v>
      </c>
      <c r="BJ97" s="140" t="s">
        <v>86</v>
      </c>
      <c r="BK97" s="137"/>
      <c r="BL97" s="137"/>
      <c r="BM97" s="137"/>
    </row>
    <row r="98" spans="2:65" s="1" customFormat="1" ht="18" customHeight="1">
      <c r="B98" s="133"/>
      <c r="C98" s="134"/>
      <c r="D98" s="135" t="s">
        <v>142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95">
        <f>ROUND(N88*T98,2)</f>
        <v>0</v>
      </c>
      <c r="O98" s="265"/>
      <c r="P98" s="265"/>
      <c r="Q98" s="265"/>
      <c r="R98" s="136"/>
      <c r="S98" s="137"/>
      <c r="T98" s="142"/>
      <c r="U98" s="143" t="s">
        <v>43</v>
      </c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40" t="s">
        <v>143</v>
      </c>
      <c r="AZ98" s="137"/>
      <c r="BA98" s="137"/>
      <c r="BB98" s="137"/>
      <c r="BC98" s="137"/>
      <c r="BD98" s="137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7"/>
      <c r="BL98" s="137"/>
      <c r="BM98" s="137"/>
    </row>
    <row r="99" spans="2:65" s="1" customFormat="1"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8"/>
    </row>
    <row r="100" spans="2:65" s="1" customFormat="1" ht="29.25" customHeight="1">
      <c r="B100" s="36"/>
      <c r="C100" s="114" t="s">
        <v>111</v>
      </c>
      <c r="D100" s="115"/>
      <c r="E100" s="115"/>
      <c r="F100" s="115"/>
      <c r="G100" s="115"/>
      <c r="H100" s="115"/>
      <c r="I100" s="115"/>
      <c r="J100" s="115"/>
      <c r="K100" s="115"/>
      <c r="L100" s="190">
        <f>ROUND(SUM(N88+N92),2)</f>
        <v>0</v>
      </c>
      <c r="M100" s="190"/>
      <c r="N100" s="190"/>
      <c r="O100" s="190"/>
      <c r="P100" s="190"/>
      <c r="Q100" s="190"/>
      <c r="R100" s="38"/>
    </row>
    <row r="101" spans="2:65" s="1" customFormat="1" ht="6.9" customHeight="1">
      <c r="B101" s="60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2"/>
    </row>
    <row r="105" spans="2:65" s="1" customFormat="1" ht="6.9" customHeight="1"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5"/>
    </row>
    <row r="106" spans="2:65" s="1" customFormat="1" ht="36.9" customHeight="1">
      <c r="B106" s="36"/>
      <c r="C106" s="206" t="s">
        <v>144</v>
      </c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38"/>
    </row>
    <row r="107" spans="2:65" s="1" customFormat="1" ht="6.9" customHeight="1"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8"/>
    </row>
    <row r="108" spans="2:65" s="1" customFormat="1" ht="30" customHeight="1">
      <c r="B108" s="36"/>
      <c r="C108" s="31" t="s">
        <v>19</v>
      </c>
      <c r="D108" s="37"/>
      <c r="E108" s="37"/>
      <c r="F108" s="259" t="str">
        <f>F6</f>
        <v>Ochranná opatření Mariánské Radčice - SO 08.4 TENISOVÉ HŘIŠTĚ</v>
      </c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37"/>
      <c r="R108" s="38"/>
    </row>
    <row r="109" spans="2:65" s="1" customFormat="1" ht="36.9" customHeight="1">
      <c r="B109" s="36"/>
      <c r="C109" s="70" t="s">
        <v>119</v>
      </c>
      <c r="D109" s="37"/>
      <c r="E109" s="37"/>
      <c r="F109" s="208" t="str">
        <f>F7</f>
        <v>SO 08.4.4 - Zatravnění</v>
      </c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37"/>
      <c r="R109" s="38"/>
    </row>
    <row r="110" spans="2:65" s="1" customFormat="1" ht="6.9" customHeight="1"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8"/>
    </row>
    <row r="111" spans="2:65" s="1" customFormat="1" ht="18" customHeight="1">
      <c r="B111" s="36"/>
      <c r="C111" s="31" t="s">
        <v>23</v>
      </c>
      <c r="D111" s="37"/>
      <c r="E111" s="37"/>
      <c r="F111" s="29" t="str">
        <f>F9</f>
        <v>Mariánské Radčice</v>
      </c>
      <c r="G111" s="37"/>
      <c r="H111" s="37"/>
      <c r="I111" s="37"/>
      <c r="J111" s="37"/>
      <c r="K111" s="31" t="s">
        <v>25</v>
      </c>
      <c r="L111" s="37"/>
      <c r="M111" s="261" t="str">
        <f>IF(O9="","",O9)</f>
        <v>17. 12. 2017</v>
      </c>
      <c r="N111" s="261"/>
      <c r="O111" s="261"/>
      <c r="P111" s="261"/>
      <c r="Q111" s="37"/>
      <c r="R111" s="38"/>
    </row>
    <row r="112" spans="2:65" s="1" customFormat="1" ht="6.9" customHeigh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65" s="1" customFormat="1" ht="13.2">
      <c r="B113" s="36"/>
      <c r="C113" s="31" t="s">
        <v>27</v>
      </c>
      <c r="D113" s="37"/>
      <c r="E113" s="37"/>
      <c r="F113" s="29" t="str">
        <f>E12</f>
        <v>SD a.s. Doly Bílina</v>
      </c>
      <c r="G113" s="37"/>
      <c r="H113" s="37"/>
      <c r="I113" s="37"/>
      <c r="J113" s="37"/>
      <c r="K113" s="31" t="s">
        <v>33</v>
      </c>
      <c r="L113" s="37"/>
      <c r="M113" s="226" t="str">
        <f>E18</f>
        <v>Ing. arch. Fr. Abraham</v>
      </c>
      <c r="N113" s="226"/>
      <c r="O113" s="226"/>
      <c r="P113" s="226"/>
      <c r="Q113" s="226"/>
      <c r="R113" s="38"/>
    </row>
    <row r="114" spans="2:65" s="1" customFormat="1" ht="14.4" customHeight="1">
      <c r="B114" s="36"/>
      <c r="C114" s="31" t="s">
        <v>31</v>
      </c>
      <c r="D114" s="37"/>
      <c r="E114" s="37"/>
      <c r="F114" s="29" t="str">
        <f>IF(E15="","",E15)</f>
        <v>DPS</v>
      </c>
      <c r="G114" s="37"/>
      <c r="H114" s="37"/>
      <c r="I114" s="37"/>
      <c r="J114" s="37"/>
      <c r="K114" s="31" t="s">
        <v>36</v>
      </c>
      <c r="L114" s="37"/>
      <c r="M114" s="226" t="str">
        <f>E21</f>
        <v>Pavel Šouta</v>
      </c>
      <c r="N114" s="226"/>
      <c r="O114" s="226"/>
      <c r="P114" s="226"/>
      <c r="Q114" s="226"/>
      <c r="R114" s="38"/>
    </row>
    <row r="115" spans="2:65" s="1" customFormat="1" ht="10.35" customHeight="1"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8"/>
    </row>
    <row r="116" spans="2:65" s="8" customFormat="1" ht="29.25" customHeight="1">
      <c r="B116" s="144"/>
      <c r="C116" s="145" t="s">
        <v>145</v>
      </c>
      <c r="D116" s="146" t="s">
        <v>146</v>
      </c>
      <c r="E116" s="146" t="s">
        <v>60</v>
      </c>
      <c r="F116" s="262" t="s">
        <v>147</v>
      </c>
      <c r="G116" s="262"/>
      <c r="H116" s="262"/>
      <c r="I116" s="262"/>
      <c r="J116" s="146" t="s">
        <v>148</v>
      </c>
      <c r="K116" s="146" t="s">
        <v>149</v>
      </c>
      <c r="L116" s="262" t="s">
        <v>150</v>
      </c>
      <c r="M116" s="262"/>
      <c r="N116" s="262" t="s">
        <v>125</v>
      </c>
      <c r="O116" s="262"/>
      <c r="P116" s="262"/>
      <c r="Q116" s="263"/>
      <c r="R116" s="147"/>
      <c r="T116" s="77" t="s">
        <v>151</v>
      </c>
      <c r="U116" s="78" t="s">
        <v>42</v>
      </c>
      <c r="V116" s="78" t="s">
        <v>152</v>
      </c>
      <c r="W116" s="78" t="s">
        <v>153</v>
      </c>
      <c r="X116" s="78" t="s">
        <v>154</v>
      </c>
      <c r="Y116" s="78" t="s">
        <v>155</v>
      </c>
      <c r="Z116" s="78" t="s">
        <v>156</v>
      </c>
      <c r="AA116" s="79" t="s">
        <v>157</v>
      </c>
    </row>
    <row r="117" spans="2:65" s="1" customFormat="1" ht="29.25" customHeight="1">
      <c r="B117" s="36"/>
      <c r="C117" s="81" t="s">
        <v>122</v>
      </c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236">
        <f>BK117</f>
        <v>0</v>
      </c>
      <c r="O117" s="237"/>
      <c r="P117" s="237"/>
      <c r="Q117" s="237"/>
      <c r="R117" s="38"/>
      <c r="T117" s="80"/>
      <c r="U117" s="52"/>
      <c r="V117" s="52"/>
      <c r="W117" s="148">
        <f>W118+W155</f>
        <v>0</v>
      </c>
      <c r="X117" s="52"/>
      <c r="Y117" s="148">
        <f>Y118+Y155</f>
        <v>2.3975000000000003E-2</v>
      </c>
      <c r="Z117" s="52"/>
      <c r="AA117" s="149">
        <f>AA118+AA155</f>
        <v>0</v>
      </c>
      <c r="AT117" s="20" t="s">
        <v>77</v>
      </c>
      <c r="AU117" s="20" t="s">
        <v>127</v>
      </c>
      <c r="BK117" s="150">
        <f>BK118+BK155</f>
        <v>0</v>
      </c>
    </row>
    <row r="118" spans="2:65" s="9" customFormat="1" ht="37.35" customHeight="1">
      <c r="B118" s="151"/>
      <c r="C118" s="152"/>
      <c r="D118" s="153" t="s">
        <v>128</v>
      </c>
      <c r="E118" s="153"/>
      <c r="F118" s="153"/>
      <c r="G118" s="153"/>
      <c r="H118" s="153"/>
      <c r="I118" s="153"/>
      <c r="J118" s="153"/>
      <c r="K118" s="153"/>
      <c r="L118" s="153"/>
      <c r="M118" s="153"/>
      <c r="N118" s="238">
        <f>BK118</f>
        <v>0</v>
      </c>
      <c r="O118" s="239"/>
      <c r="P118" s="239"/>
      <c r="Q118" s="239"/>
      <c r="R118" s="154"/>
      <c r="T118" s="155"/>
      <c r="U118" s="152"/>
      <c r="V118" s="152"/>
      <c r="W118" s="156">
        <f>W119</f>
        <v>0</v>
      </c>
      <c r="X118" s="152"/>
      <c r="Y118" s="156">
        <f>Y119</f>
        <v>2.3975000000000003E-2</v>
      </c>
      <c r="Z118" s="152"/>
      <c r="AA118" s="157">
        <f>AA119</f>
        <v>0</v>
      </c>
      <c r="AR118" s="158" t="s">
        <v>86</v>
      </c>
      <c r="AT118" s="159" t="s">
        <v>77</v>
      </c>
      <c r="AU118" s="159" t="s">
        <v>78</v>
      </c>
      <c r="AY118" s="158" t="s">
        <v>158</v>
      </c>
      <c r="BK118" s="160">
        <f>BK119</f>
        <v>0</v>
      </c>
    </row>
    <row r="119" spans="2:65" s="9" customFormat="1" ht="19.95" customHeight="1">
      <c r="B119" s="151"/>
      <c r="C119" s="152"/>
      <c r="D119" s="161" t="s">
        <v>129</v>
      </c>
      <c r="E119" s="161"/>
      <c r="F119" s="161"/>
      <c r="G119" s="161"/>
      <c r="H119" s="161"/>
      <c r="I119" s="161"/>
      <c r="J119" s="161"/>
      <c r="K119" s="161"/>
      <c r="L119" s="161"/>
      <c r="M119" s="161"/>
      <c r="N119" s="240">
        <f>BK119</f>
        <v>0</v>
      </c>
      <c r="O119" s="241"/>
      <c r="P119" s="241"/>
      <c r="Q119" s="241"/>
      <c r="R119" s="154"/>
      <c r="T119" s="155"/>
      <c r="U119" s="152"/>
      <c r="V119" s="152"/>
      <c r="W119" s="156">
        <f>SUM(W120:W154)</f>
        <v>0</v>
      </c>
      <c r="X119" s="152"/>
      <c r="Y119" s="156">
        <f>SUM(Y120:Y154)</f>
        <v>2.3975000000000003E-2</v>
      </c>
      <c r="Z119" s="152"/>
      <c r="AA119" s="157">
        <f>SUM(AA120:AA154)</f>
        <v>0</v>
      </c>
      <c r="AR119" s="158" t="s">
        <v>86</v>
      </c>
      <c r="AT119" s="159" t="s">
        <v>77</v>
      </c>
      <c r="AU119" s="159" t="s">
        <v>86</v>
      </c>
      <c r="AY119" s="158" t="s">
        <v>158</v>
      </c>
      <c r="BK119" s="160">
        <f>SUM(BK120:BK154)</f>
        <v>0</v>
      </c>
    </row>
    <row r="120" spans="2:65" s="1" customFormat="1" ht="34.200000000000003" customHeight="1">
      <c r="B120" s="133"/>
      <c r="C120" s="162" t="s">
        <v>86</v>
      </c>
      <c r="D120" s="162" t="s">
        <v>159</v>
      </c>
      <c r="E120" s="163" t="s">
        <v>583</v>
      </c>
      <c r="F120" s="254" t="s">
        <v>584</v>
      </c>
      <c r="G120" s="254"/>
      <c r="H120" s="254"/>
      <c r="I120" s="254"/>
      <c r="J120" s="164" t="s">
        <v>177</v>
      </c>
      <c r="K120" s="165">
        <v>192</v>
      </c>
      <c r="L120" s="255">
        <v>0</v>
      </c>
      <c r="M120" s="255"/>
      <c r="N120" s="253">
        <f>ROUND(L120*K120,2)</f>
        <v>0</v>
      </c>
      <c r="O120" s="253"/>
      <c r="P120" s="253"/>
      <c r="Q120" s="253"/>
      <c r="R120" s="136"/>
      <c r="T120" s="166" t="s">
        <v>5</v>
      </c>
      <c r="U120" s="45" t="s">
        <v>43</v>
      </c>
      <c r="V120" s="37"/>
      <c r="W120" s="167">
        <f>V120*K120</f>
        <v>0</v>
      </c>
      <c r="X120" s="167">
        <v>0</v>
      </c>
      <c r="Y120" s="167">
        <f>X120*K120</f>
        <v>0</v>
      </c>
      <c r="Z120" s="167">
        <v>0</v>
      </c>
      <c r="AA120" s="168">
        <f>Z120*K120</f>
        <v>0</v>
      </c>
      <c r="AR120" s="20" t="s">
        <v>163</v>
      </c>
      <c r="AT120" s="20" t="s">
        <v>159</v>
      </c>
      <c r="AU120" s="20" t="s">
        <v>117</v>
      </c>
      <c r="AY120" s="20" t="s">
        <v>158</v>
      </c>
      <c r="BE120" s="107">
        <f>IF(U120="základní",N120,0)</f>
        <v>0</v>
      </c>
      <c r="BF120" s="107">
        <f>IF(U120="snížená",N120,0)</f>
        <v>0</v>
      </c>
      <c r="BG120" s="107">
        <f>IF(U120="zákl. přenesená",N120,0)</f>
        <v>0</v>
      </c>
      <c r="BH120" s="107">
        <f>IF(U120="sníž. přenesená",N120,0)</f>
        <v>0</v>
      </c>
      <c r="BI120" s="107">
        <f>IF(U120="nulová",N120,0)</f>
        <v>0</v>
      </c>
      <c r="BJ120" s="20" t="s">
        <v>86</v>
      </c>
      <c r="BK120" s="107">
        <f>ROUND(L120*K120,2)</f>
        <v>0</v>
      </c>
      <c r="BL120" s="20" t="s">
        <v>163</v>
      </c>
      <c r="BM120" s="20" t="s">
        <v>585</v>
      </c>
    </row>
    <row r="121" spans="2:65" s="10" customFormat="1" ht="14.4" customHeight="1">
      <c r="B121" s="169"/>
      <c r="C121" s="170"/>
      <c r="D121" s="170"/>
      <c r="E121" s="171" t="s">
        <v>5</v>
      </c>
      <c r="F121" s="246" t="s">
        <v>381</v>
      </c>
      <c r="G121" s="247"/>
      <c r="H121" s="247"/>
      <c r="I121" s="247"/>
      <c r="J121" s="170"/>
      <c r="K121" s="172">
        <v>48</v>
      </c>
      <c r="L121" s="170"/>
      <c r="M121" s="170"/>
      <c r="N121" s="170"/>
      <c r="O121" s="170"/>
      <c r="P121" s="170"/>
      <c r="Q121" s="170"/>
      <c r="R121" s="173"/>
      <c r="T121" s="174"/>
      <c r="U121" s="170"/>
      <c r="V121" s="170"/>
      <c r="W121" s="170"/>
      <c r="X121" s="170"/>
      <c r="Y121" s="170"/>
      <c r="Z121" s="170"/>
      <c r="AA121" s="175"/>
      <c r="AT121" s="176" t="s">
        <v>166</v>
      </c>
      <c r="AU121" s="176" t="s">
        <v>117</v>
      </c>
      <c r="AV121" s="10" t="s">
        <v>117</v>
      </c>
      <c r="AW121" s="10" t="s">
        <v>35</v>
      </c>
      <c r="AX121" s="10" t="s">
        <v>78</v>
      </c>
      <c r="AY121" s="176" t="s">
        <v>158</v>
      </c>
    </row>
    <row r="122" spans="2:65" s="10" customFormat="1" ht="14.4" customHeight="1">
      <c r="B122" s="169"/>
      <c r="C122" s="170"/>
      <c r="D122" s="170"/>
      <c r="E122" s="171" t="s">
        <v>5</v>
      </c>
      <c r="F122" s="256" t="s">
        <v>586</v>
      </c>
      <c r="G122" s="257"/>
      <c r="H122" s="257"/>
      <c r="I122" s="257"/>
      <c r="J122" s="170"/>
      <c r="K122" s="172">
        <v>144</v>
      </c>
      <c r="L122" s="170"/>
      <c r="M122" s="170"/>
      <c r="N122" s="170"/>
      <c r="O122" s="170"/>
      <c r="P122" s="170"/>
      <c r="Q122" s="170"/>
      <c r="R122" s="173"/>
      <c r="T122" s="174"/>
      <c r="U122" s="170"/>
      <c r="V122" s="170"/>
      <c r="W122" s="170"/>
      <c r="X122" s="170"/>
      <c r="Y122" s="170"/>
      <c r="Z122" s="170"/>
      <c r="AA122" s="175"/>
      <c r="AT122" s="176" t="s">
        <v>166</v>
      </c>
      <c r="AU122" s="176" t="s">
        <v>117</v>
      </c>
      <c r="AV122" s="10" t="s">
        <v>117</v>
      </c>
      <c r="AW122" s="10" t="s">
        <v>35</v>
      </c>
      <c r="AX122" s="10" t="s">
        <v>78</v>
      </c>
      <c r="AY122" s="176" t="s">
        <v>158</v>
      </c>
    </row>
    <row r="123" spans="2:65" s="11" customFormat="1" ht="14.4" customHeight="1">
      <c r="B123" s="177"/>
      <c r="C123" s="178"/>
      <c r="D123" s="178"/>
      <c r="E123" s="179" t="s">
        <v>5</v>
      </c>
      <c r="F123" s="248" t="s">
        <v>167</v>
      </c>
      <c r="G123" s="249"/>
      <c r="H123" s="249"/>
      <c r="I123" s="249"/>
      <c r="J123" s="178"/>
      <c r="K123" s="180">
        <v>192</v>
      </c>
      <c r="L123" s="178"/>
      <c r="M123" s="178"/>
      <c r="N123" s="178"/>
      <c r="O123" s="178"/>
      <c r="P123" s="178"/>
      <c r="Q123" s="178"/>
      <c r="R123" s="181"/>
      <c r="T123" s="182"/>
      <c r="U123" s="178"/>
      <c r="V123" s="178"/>
      <c r="W123" s="178"/>
      <c r="X123" s="178"/>
      <c r="Y123" s="178"/>
      <c r="Z123" s="178"/>
      <c r="AA123" s="183"/>
      <c r="AT123" s="184" t="s">
        <v>166</v>
      </c>
      <c r="AU123" s="184" t="s">
        <v>117</v>
      </c>
      <c r="AV123" s="11" t="s">
        <v>163</v>
      </c>
      <c r="AW123" s="11" t="s">
        <v>35</v>
      </c>
      <c r="AX123" s="11" t="s">
        <v>86</v>
      </c>
      <c r="AY123" s="184" t="s">
        <v>158</v>
      </c>
    </row>
    <row r="124" spans="2:65" s="1" customFormat="1" ht="34.200000000000003" customHeight="1">
      <c r="B124" s="133"/>
      <c r="C124" s="162" t="s">
        <v>117</v>
      </c>
      <c r="D124" s="162" t="s">
        <v>159</v>
      </c>
      <c r="E124" s="163" t="s">
        <v>587</v>
      </c>
      <c r="F124" s="254" t="s">
        <v>588</v>
      </c>
      <c r="G124" s="254"/>
      <c r="H124" s="254"/>
      <c r="I124" s="254"/>
      <c r="J124" s="164" t="s">
        <v>177</v>
      </c>
      <c r="K124" s="165">
        <v>192</v>
      </c>
      <c r="L124" s="255">
        <v>0</v>
      </c>
      <c r="M124" s="255"/>
      <c r="N124" s="253">
        <f>ROUND(L124*K124,2)</f>
        <v>0</v>
      </c>
      <c r="O124" s="253"/>
      <c r="P124" s="253"/>
      <c r="Q124" s="253"/>
      <c r="R124" s="136"/>
      <c r="T124" s="166" t="s">
        <v>5</v>
      </c>
      <c r="U124" s="45" t="s">
        <v>43</v>
      </c>
      <c r="V124" s="37"/>
      <c r="W124" s="167">
        <f>V124*K124</f>
        <v>0</v>
      </c>
      <c r="X124" s="167">
        <v>0</v>
      </c>
      <c r="Y124" s="167">
        <f>X124*K124</f>
        <v>0</v>
      </c>
      <c r="Z124" s="167">
        <v>0</v>
      </c>
      <c r="AA124" s="168">
        <f>Z124*K124</f>
        <v>0</v>
      </c>
      <c r="AR124" s="20" t="s">
        <v>163</v>
      </c>
      <c r="AT124" s="20" t="s">
        <v>159</v>
      </c>
      <c r="AU124" s="20" t="s">
        <v>117</v>
      </c>
      <c r="AY124" s="20" t="s">
        <v>158</v>
      </c>
      <c r="BE124" s="107">
        <f>IF(U124="základní",N124,0)</f>
        <v>0</v>
      </c>
      <c r="BF124" s="107">
        <f>IF(U124="snížená",N124,0)</f>
        <v>0</v>
      </c>
      <c r="BG124" s="107">
        <f>IF(U124="zákl. přenesená",N124,0)</f>
        <v>0</v>
      </c>
      <c r="BH124" s="107">
        <f>IF(U124="sníž. přenesená",N124,0)</f>
        <v>0</v>
      </c>
      <c r="BI124" s="107">
        <f>IF(U124="nulová",N124,0)</f>
        <v>0</v>
      </c>
      <c r="BJ124" s="20" t="s">
        <v>86</v>
      </c>
      <c r="BK124" s="107">
        <f>ROUND(L124*K124,2)</f>
        <v>0</v>
      </c>
      <c r="BL124" s="20" t="s">
        <v>163</v>
      </c>
      <c r="BM124" s="20" t="s">
        <v>589</v>
      </c>
    </row>
    <row r="125" spans="2:65" s="10" customFormat="1" ht="14.4" customHeight="1">
      <c r="B125" s="169"/>
      <c r="C125" s="170"/>
      <c r="D125" s="170"/>
      <c r="E125" s="171" t="s">
        <v>5</v>
      </c>
      <c r="F125" s="246" t="s">
        <v>590</v>
      </c>
      <c r="G125" s="247"/>
      <c r="H125" s="247"/>
      <c r="I125" s="247"/>
      <c r="J125" s="170"/>
      <c r="K125" s="172">
        <v>192</v>
      </c>
      <c r="L125" s="170"/>
      <c r="M125" s="170"/>
      <c r="N125" s="170"/>
      <c r="O125" s="170"/>
      <c r="P125" s="170"/>
      <c r="Q125" s="170"/>
      <c r="R125" s="173"/>
      <c r="T125" s="174"/>
      <c r="U125" s="170"/>
      <c r="V125" s="170"/>
      <c r="W125" s="170"/>
      <c r="X125" s="170"/>
      <c r="Y125" s="170"/>
      <c r="Z125" s="170"/>
      <c r="AA125" s="175"/>
      <c r="AT125" s="176" t="s">
        <v>166</v>
      </c>
      <c r="AU125" s="176" t="s">
        <v>117</v>
      </c>
      <c r="AV125" s="10" t="s">
        <v>117</v>
      </c>
      <c r="AW125" s="10" t="s">
        <v>35</v>
      </c>
      <c r="AX125" s="10" t="s">
        <v>78</v>
      </c>
      <c r="AY125" s="176" t="s">
        <v>158</v>
      </c>
    </row>
    <row r="126" spans="2:65" s="11" customFormat="1" ht="14.4" customHeight="1">
      <c r="B126" s="177"/>
      <c r="C126" s="178"/>
      <c r="D126" s="178"/>
      <c r="E126" s="179" t="s">
        <v>5</v>
      </c>
      <c r="F126" s="248" t="s">
        <v>167</v>
      </c>
      <c r="G126" s="249"/>
      <c r="H126" s="249"/>
      <c r="I126" s="249"/>
      <c r="J126" s="178"/>
      <c r="K126" s="180">
        <v>192</v>
      </c>
      <c r="L126" s="178"/>
      <c r="M126" s="178"/>
      <c r="N126" s="178"/>
      <c r="O126" s="178"/>
      <c r="P126" s="178"/>
      <c r="Q126" s="178"/>
      <c r="R126" s="181"/>
      <c r="T126" s="182"/>
      <c r="U126" s="178"/>
      <c r="V126" s="178"/>
      <c r="W126" s="178"/>
      <c r="X126" s="178"/>
      <c r="Y126" s="178"/>
      <c r="Z126" s="178"/>
      <c r="AA126" s="183"/>
      <c r="AT126" s="184" t="s">
        <v>166</v>
      </c>
      <c r="AU126" s="184" t="s">
        <v>117</v>
      </c>
      <c r="AV126" s="11" t="s">
        <v>163</v>
      </c>
      <c r="AW126" s="11" t="s">
        <v>35</v>
      </c>
      <c r="AX126" s="11" t="s">
        <v>86</v>
      </c>
      <c r="AY126" s="184" t="s">
        <v>158</v>
      </c>
    </row>
    <row r="127" spans="2:65" s="1" customFormat="1" ht="22.8" customHeight="1">
      <c r="B127" s="133"/>
      <c r="C127" s="162" t="s">
        <v>171</v>
      </c>
      <c r="D127" s="162" t="s">
        <v>159</v>
      </c>
      <c r="E127" s="163" t="s">
        <v>591</v>
      </c>
      <c r="F127" s="254" t="s">
        <v>592</v>
      </c>
      <c r="G127" s="254"/>
      <c r="H127" s="254"/>
      <c r="I127" s="254"/>
      <c r="J127" s="164" t="s">
        <v>177</v>
      </c>
      <c r="K127" s="165">
        <v>192</v>
      </c>
      <c r="L127" s="255">
        <v>0</v>
      </c>
      <c r="M127" s="255"/>
      <c r="N127" s="253">
        <f>ROUND(L127*K127,2)</f>
        <v>0</v>
      </c>
      <c r="O127" s="253"/>
      <c r="P127" s="253"/>
      <c r="Q127" s="253"/>
      <c r="R127" s="136"/>
      <c r="T127" s="166" t="s">
        <v>5</v>
      </c>
      <c r="U127" s="45" t="s">
        <v>43</v>
      </c>
      <c r="V127" s="37"/>
      <c r="W127" s="167">
        <f>V127*K127</f>
        <v>0</v>
      </c>
      <c r="X127" s="167">
        <v>0</v>
      </c>
      <c r="Y127" s="167">
        <f>X127*K127</f>
        <v>0</v>
      </c>
      <c r="Z127" s="167">
        <v>0</v>
      </c>
      <c r="AA127" s="168">
        <f>Z127*K127</f>
        <v>0</v>
      </c>
      <c r="AR127" s="20" t="s">
        <v>163</v>
      </c>
      <c r="AT127" s="20" t="s">
        <v>159</v>
      </c>
      <c r="AU127" s="20" t="s">
        <v>117</v>
      </c>
      <c r="AY127" s="20" t="s">
        <v>158</v>
      </c>
      <c r="BE127" s="107">
        <f>IF(U127="základní",N127,0)</f>
        <v>0</v>
      </c>
      <c r="BF127" s="107">
        <f>IF(U127="snížená",N127,0)</f>
        <v>0</v>
      </c>
      <c r="BG127" s="107">
        <f>IF(U127="zákl. přenesená",N127,0)</f>
        <v>0</v>
      </c>
      <c r="BH127" s="107">
        <f>IF(U127="sníž. přenesená",N127,0)</f>
        <v>0</v>
      </c>
      <c r="BI127" s="107">
        <f>IF(U127="nulová",N127,0)</f>
        <v>0</v>
      </c>
      <c r="BJ127" s="20" t="s">
        <v>86</v>
      </c>
      <c r="BK127" s="107">
        <f>ROUND(L127*K127,2)</f>
        <v>0</v>
      </c>
      <c r="BL127" s="20" t="s">
        <v>163</v>
      </c>
      <c r="BM127" s="20" t="s">
        <v>593</v>
      </c>
    </row>
    <row r="128" spans="2:65" s="10" customFormat="1" ht="14.4" customHeight="1">
      <c r="B128" s="169"/>
      <c r="C128" s="170"/>
      <c r="D128" s="170"/>
      <c r="E128" s="171" t="s">
        <v>5</v>
      </c>
      <c r="F128" s="246" t="s">
        <v>381</v>
      </c>
      <c r="G128" s="247"/>
      <c r="H128" s="247"/>
      <c r="I128" s="247"/>
      <c r="J128" s="170"/>
      <c r="K128" s="172">
        <v>48</v>
      </c>
      <c r="L128" s="170"/>
      <c r="M128" s="170"/>
      <c r="N128" s="170"/>
      <c r="O128" s="170"/>
      <c r="P128" s="170"/>
      <c r="Q128" s="170"/>
      <c r="R128" s="173"/>
      <c r="T128" s="174"/>
      <c r="U128" s="170"/>
      <c r="V128" s="170"/>
      <c r="W128" s="170"/>
      <c r="X128" s="170"/>
      <c r="Y128" s="170"/>
      <c r="Z128" s="170"/>
      <c r="AA128" s="175"/>
      <c r="AT128" s="176" t="s">
        <v>166</v>
      </c>
      <c r="AU128" s="176" t="s">
        <v>117</v>
      </c>
      <c r="AV128" s="10" t="s">
        <v>117</v>
      </c>
      <c r="AW128" s="10" t="s">
        <v>35</v>
      </c>
      <c r="AX128" s="10" t="s">
        <v>78</v>
      </c>
      <c r="AY128" s="176" t="s">
        <v>158</v>
      </c>
    </row>
    <row r="129" spans="2:65" s="10" customFormat="1" ht="14.4" customHeight="1">
      <c r="B129" s="169"/>
      <c r="C129" s="170"/>
      <c r="D129" s="170"/>
      <c r="E129" s="171" t="s">
        <v>5</v>
      </c>
      <c r="F129" s="256" t="s">
        <v>586</v>
      </c>
      <c r="G129" s="257"/>
      <c r="H129" s="257"/>
      <c r="I129" s="257"/>
      <c r="J129" s="170"/>
      <c r="K129" s="172">
        <v>144</v>
      </c>
      <c r="L129" s="170"/>
      <c r="M129" s="170"/>
      <c r="N129" s="170"/>
      <c r="O129" s="170"/>
      <c r="P129" s="170"/>
      <c r="Q129" s="170"/>
      <c r="R129" s="173"/>
      <c r="T129" s="174"/>
      <c r="U129" s="170"/>
      <c r="V129" s="170"/>
      <c r="W129" s="170"/>
      <c r="X129" s="170"/>
      <c r="Y129" s="170"/>
      <c r="Z129" s="170"/>
      <c r="AA129" s="175"/>
      <c r="AT129" s="176" t="s">
        <v>166</v>
      </c>
      <c r="AU129" s="176" t="s">
        <v>117</v>
      </c>
      <c r="AV129" s="10" t="s">
        <v>117</v>
      </c>
      <c r="AW129" s="10" t="s">
        <v>35</v>
      </c>
      <c r="AX129" s="10" t="s">
        <v>78</v>
      </c>
      <c r="AY129" s="176" t="s">
        <v>158</v>
      </c>
    </row>
    <row r="130" spans="2:65" s="11" customFormat="1" ht="14.4" customHeight="1">
      <c r="B130" s="177"/>
      <c r="C130" s="178"/>
      <c r="D130" s="178"/>
      <c r="E130" s="179" t="s">
        <v>5</v>
      </c>
      <c r="F130" s="248" t="s">
        <v>167</v>
      </c>
      <c r="G130" s="249"/>
      <c r="H130" s="249"/>
      <c r="I130" s="249"/>
      <c r="J130" s="178"/>
      <c r="K130" s="180">
        <v>192</v>
      </c>
      <c r="L130" s="178"/>
      <c r="M130" s="178"/>
      <c r="N130" s="178"/>
      <c r="O130" s="178"/>
      <c r="P130" s="178"/>
      <c r="Q130" s="178"/>
      <c r="R130" s="181"/>
      <c r="T130" s="182"/>
      <c r="U130" s="178"/>
      <c r="V130" s="178"/>
      <c r="W130" s="178"/>
      <c r="X130" s="178"/>
      <c r="Y130" s="178"/>
      <c r="Z130" s="178"/>
      <c r="AA130" s="183"/>
      <c r="AT130" s="184" t="s">
        <v>166</v>
      </c>
      <c r="AU130" s="184" t="s">
        <v>117</v>
      </c>
      <c r="AV130" s="11" t="s">
        <v>163</v>
      </c>
      <c r="AW130" s="11" t="s">
        <v>35</v>
      </c>
      <c r="AX130" s="11" t="s">
        <v>86</v>
      </c>
      <c r="AY130" s="184" t="s">
        <v>158</v>
      </c>
    </row>
    <row r="131" spans="2:65" s="1" customFormat="1" ht="14.4" customHeight="1">
      <c r="B131" s="133"/>
      <c r="C131" s="185" t="s">
        <v>163</v>
      </c>
      <c r="D131" s="185" t="s">
        <v>309</v>
      </c>
      <c r="E131" s="186" t="s">
        <v>594</v>
      </c>
      <c r="F131" s="250" t="s">
        <v>595</v>
      </c>
      <c r="G131" s="250"/>
      <c r="H131" s="250"/>
      <c r="I131" s="250"/>
      <c r="J131" s="187" t="s">
        <v>177</v>
      </c>
      <c r="K131" s="188">
        <v>144</v>
      </c>
      <c r="L131" s="251">
        <v>0</v>
      </c>
      <c r="M131" s="251"/>
      <c r="N131" s="252">
        <f>ROUND(L131*K131,2)</f>
        <v>0</v>
      </c>
      <c r="O131" s="253"/>
      <c r="P131" s="253"/>
      <c r="Q131" s="253"/>
      <c r="R131" s="136"/>
      <c r="T131" s="166" t="s">
        <v>5</v>
      </c>
      <c r="U131" s="45" t="s">
        <v>43</v>
      </c>
      <c r="V131" s="37"/>
      <c r="W131" s="167">
        <f>V131*K131</f>
        <v>0</v>
      </c>
      <c r="X131" s="167">
        <v>0</v>
      </c>
      <c r="Y131" s="167">
        <f>X131*K131</f>
        <v>0</v>
      </c>
      <c r="Z131" s="167">
        <v>0</v>
      </c>
      <c r="AA131" s="168">
        <f>Z131*K131</f>
        <v>0</v>
      </c>
      <c r="AR131" s="20" t="s">
        <v>194</v>
      </c>
      <c r="AT131" s="20" t="s">
        <v>309</v>
      </c>
      <c r="AU131" s="20" t="s">
        <v>117</v>
      </c>
      <c r="AY131" s="20" t="s">
        <v>158</v>
      </c>
      <c r="BE131" s="107">
        <f>IF(U131="základní",N131,0)</f>
        <v>0</v>
      </c>
      <c r="BF131" s="107">
        <f>IF(U131="snížená",N131,0)</f>
        <v>0</v>
      </c>
      <c r="BG131" s="107">
        <f>IF(U131="zákl. přenesená",N131,0)</f>
        <v>0</v>
      </c>
      <c r="BH131" s="107">
        <f>IF(U131="sníž. přenesená",N131,0)</f>
        <v>0</v>
      </c>
      <c r="BI131" s="107">
        <f>IF(U131="nulová",N131,0)</f>
        <v>0</v>
      </c>
      <c r="BJ131" s="20" t="s">
        <v>86</v>
      </c>
      <c r="BK131" s="107">
        <f>ROUND(L131*K131,2)</f>
        <v>0</v>
      </c>
      <c r="BL131" s="20" t="s">
        <v>163</v>
      </c>
      <c r="BM131" s="20" t="s">
        <v>596</v>
      </c>
    </row>
    <row r="132" spans="2:65" s="1" customFormat="1" ht="14.4" customHeight="1">
      <c r="B132" s="133"/>
      <c r="C132" s="185" t="s">
        <v>165</v>
      </c>
      <c r="D132" s="185" t="s">
        <v>309</v>
      </c>
      <c r="E132" s="186" t="s">
        <v>597</v>
      </c>
      <c r="F132" s="250" t="s">
        <v>598</v>
      </c>
      <c r="G132" s="250"/>
      <c r="H132" s="250"/>
      <c r="I132" s="250"/>
      <c r="J132" s="187" t="s">
        <v>177</v>
      </c>
      <c r="K132" s="188">
        <v>48</v>
      </c>
      <c r="L132" s="251">
        <v>0</v>
      </c>
      <c r="M132" s="251"/>
      <c r="N132" s="252">
        <f>ROUND(L132*K132,2)</f>
        <v>0</v>
      </c>
      <c r="O132" s="253"/>
      <c r="P132" s="253"/>
      <c r="Q132" s="253"/>
      <c r="R132" s="136"/>
      <c r="T132" s="166" t="s">
        <v>5</v>
      </c>
      <c r="U132" s="45" t="s">
        <v>43</v>
      </c>
      <c r="V132" s="37"/>
      <c r="W132" s="167">
        <f>V132*K132</f>
        <v>0</v>
      </c>
      <c r="X132" s="167">
        <v>0</v>
      </c>
      <c r="Y132" s="167">
        <f>X132*K132</f>
        <v>0</v>
      </c>
      <c r="Z132" s="167">
        <v>0</v>
      </c>
      <c r="AA132" s="168">
        <f>Z132*K132</f>
        <v>0</v>
      </c>
      <c r="AR132" s="20" t="s">
        <v>194</v>
      </c>
      <c r="AT132" s="20" t="s">
        <v>309</v>
      </c>
      <c r="AU132" s="20" t="s">
        <v>117</v>
      </c>
      <c r="AY132" s="20" t="s">
        <v>158</v>
      </c>
      <c r="BE132" s="107">
        <f>IF(U132="základní",N132,0)</f>
        <v>0</v>
      </c>
      <c r="BF132" s="107">
        <f>IF(U132="snížená",N132,0)</f>
        <v>0</v>
      </c>
      <c r="BG132" s="107">
        <f>IF(U132="zákl. přenesená",N132,0)</f>
        <v>0</v>
      </c>
      <c r="BH132" s="107">
        <f>IF(U132="sníž. přenesená",N132,0)</f>
        <v>0</v>
      </c>
      <c r="BI132" s="107">
        <f>IF(U132="nulová",N132,0)</f>
        <v>0</v>
      </c>
      <c r="BJ132" s="20" t="s">
        <v>86</v>
      </c>
      <c r="BK132" s="107">
        <f>ROUND(L132*K132,2)</f>
        <v>0</v>
      </c>
      <c r="BL132" s="20" t="s">
        <v>163</v>
      </c>
      <c r="BM132" s="20" t="s">
        <v>599</v>
      </c>
    </row>
    <row r="133" spans="2:65" s="1" customFormat="1" ht="45.6" customHeight="1">
      <c r="B133" s="133"/>
      <c r="C133" s="162" t="s">
        <v>184</v>
      </c>
      <c r="D133" s="162" t="s">
        <v>159</v>
      </c>
      <c r="E133" s="163" t="s">
        <v>600</v>
      </c>
      <c r="F133" s="254" t="s">
        <v>601</v>
      </c>
      <c r="G133" s="254"/>
      <c r="H133" s="254"/>
      <c r="I133" s="254"/>
      <c r="J133" s="164" t="s">
        <v>268</v>
      </c>
      <c r="K133" s="165">
        <v>959</v>
      </c>
      <c r="L133" s="255">
        <v>0</v>
      </c>
      <c r="M133" s="255"/>
      <c r="N133" s="253">
        <f>ROUND(L133*K133,2)</f>
        <v>0</v>
      </c>
      <c r="O133" s="253"/>
      <c r="P133" s="253"/>
      <c r="Q133" s="253"/>
      <c r="R133" s="136"/>
      <c r="T133" s="166" t="s">
        <v>5</v>
      </c>
      <c r="U133" s="45" t="s">
        <v>43</v>
      </c>
      <c r="V133" s="37"/>
      <c r="W133" s="167">
        <f>V133*K133</f>
        <v>0</v>
      </c>
      <c r="X133" s="167">
        <v>0</v>
      </c>
      <c r="Y133" s="167">
        <f>X133*K133</f>
        <v>0</v>
      </c>
      <c r="Z133" s="167">
        <v>0</v>
      </c>
      <c r="AA133" s="168">
        <f>Z133*K133</f>
        <v>0</v>
      </c>
      <c r="AR133" s="20" t="s">
        <v>163</v>
      </c>
      <c r="AT133" s="20" t="s">
        <v>159</v>
      </c>
      <c r="AU133" s="20" t="s">
        <v>117</v>
      </c>
      <c r="AY133" s="20" t="s">
        <v>158</v>
      </c>
      <c r="BE133" s="107">
        <f>IF(U133="základní",N133,0)</f>
        <v>0</v>
      </c>
      <c r="BF133" s="107">
        <f>IF(U133="snížená",N133,0)</f>
        <v>0</v>
      </c>
      <c r="BG133" s="107">
        <f>IF(U133="zákl. přenesená",N133,0)</f>
        <v>0</v>
      </c>
      <c r="BH133" s="107">
        <f>IF(U133="sníž. přenesená",N133,0)</f>
        <v>0</v>
      </c>
      <c r="BI133" s="107">
        <f>IF(U133="nulová",N133,0)</f>
        <v>0</v>
      </c>
      <c r="BJ133" s="20" t="s">
        <v>86</v>
      </c>
      <c r="BK133" s="107">
        <f>ROUND(L133*K133,2)</f>
        <v>0</v>
      </c>
      <c r="BL133" s="20" t="s">
        <v>163</v>
      </c>
      <c r="BM133" s="20" t="s">
        <v>602</v>
      </c>
    </row>
    <row r="134" spans="2:65" s="10" customFormat="1" ht="14.4" customHeight="1">
      <c r="B134" s="169"/>
      <c r="C134" s="170"/>
      <c r="D134" s="170"/>
      <c r="E134" s="171" t="s">
        <v>5</v>
      </c>
      <c r="F134" s="246" t="s">
        <v>603</v>
      </c>
      <c r="G134" s="247"/>
      <c r="H134" s="247"/>
      <c r="I134" s="247"/>
      <c r="J134" s="170"/>
      <c r="K134" s="172">
        <v>959</v>
      </c>
      <c r="L134" s="170"/>
      <c r="M134" s="170"/>
      <c r="N134" s="170"/>
      <c r="O134" s="170"/>
      <c r="P134" s="170"/>
      <c r="Q134" s="170"/>
      <c r="R134" s="173"/>
      <c r="T134" s="174"/>
      <c r="U134" s="170"/>
      <c r="V134" s="170"/>
      <c r="W134" s="170"/>
      <c r="X134" s="170"/>
      <c r="Y134" s="170"/>
      <c r="Z134" s="170"/>
      <c r="AA134" s="175"/>
      <c r="AT134" s="176" t="s">
        <v>166</v>
      </c>
      <c r="AU134" s="176" t="s">
        <v>117</v>
      </c>
      <c r="AV134" s="10" t="s">
        <v>117</v>
      </c>
      <c r="AW134" s="10" t="s">
        <v>35</v>
      </c>
      <c r="AX134" s="10" t="s">
        <v>78</v>
      </c>
      <c r="AY134" s="176" t="s">
        <v>158</v>
      </c>
    </row>
    <row r="135" spans="2:65" s="11" customFormat="1" ht="14.4" customHeight="1">
      <c r="B135" s="177"/>
      <c r="C135" s="178"/>
      <c r="D135" s="178"/>
      <c r="E135" s="179" t="s">
        <v>5</v>
      </c>
      <c r="F135" s="248" t="s">
        <v>167</v>
      </c>
      <c r="G135" s="249"/>
      <c r="H135" s="249"/>
      <c r="I135" s="249"/>
      <c r="J135" s="178"/>
      <c r="K135" s="180">
        <v>959</v>
      </c>
      <c r="L135" s="178"/>
      <c r="M135" s="178"/>
      <c r="N135" s="178"/>
      <c r="O135" s="178"/>
      <c r="P135" s="178"/>
      <c r="Q135" s="178"/>
      <c r="R135" s="181"/>
      <c r="T135" s="182"/>
      <c r="U135" s="178"/>
      <c r="V135" s="178"/>
      <c r="W135" s="178"/>
      <c r="X135" s="178"/>
      <c r="Y135" s="178"/>
      <c r="Z135" s="178"/>
      <c r="AA135" s="183"/>
      <c r="AT135" s="184" t="s">
        <v>166</v>
      </c>
      <c r="AU135" s="184" t="s">
        <v>117</v>
      </c>
      <c r="AV135" s="11" t="s">
        <v>163</v>
      </c>
      <c r="AW135" s="11" t="s">
        <v>35</v>
      </c>
      <c r="AX135" s="11" t="s">
        <v>86</v>
      </c>
      <c r="AY135" s="184" t="s">
        <v>158</v>
      </c>
    </row>
    <row r="136" spans="2:65" s="1" customFormat="1" ht="14.4" customHeight="1">
      <c r="B136" s="133"/>
      <c r="C136" s="162" t="s">
        <v>189</v>
      </c>
      <c r="D136" s="162" t="s">
        <v>159</v>
      </c>
      <c r="E136" s="163" t="s">
        <v>273</v>
      </c>
      <c r="F136" s="254" t="s">
        <v>274</v>
      </c>
      <c r="G136" s="254"/>
      <c r="H136" s="254"/>
      <c r="I136" s="254"/>
      <c r="J136" s="164" t="s">
        <v>177</v>
      </c>
      <c r="K136" s="165">
        <v>144</v>
      </c>
      <c r="L136" s="255">
        <v>0</v>
      </c>
      <c r="M136" s="255"/>
      <c r="N136" s="253">
        <f>ROUND(L136*K136,2)</f>
        <v>0</v>
      </c>
      <c r="O136" s="253"/>
      <c r="P136" s="253"/>
      <c r="Q136" s="253"/>
      <c r="R136" s="136"/>
      <c r="T136" s="166" t="s">
        <v>5</v>
      </c>
      <c r="U136" s="45" t="s">
        <v>43</v>
      </c>
      <c r="V136" s="37"/>
      <c r="W136" s="167">
        <f>V136*K136</f>
        <v>0</v>
      </c>
      <c r="X136" s="167">
        <v>0</v>
      </c>
      <c r="Y136" s="167">
        <f>X136*K136</f>
        <v>0</v>
      </c>
      <c r="Z136" s="167">
        <v>0</v>
      </c>
      <c r="AA136" s="168">
        <f>Z136*K136</f>
        <v>0</v>
      </c>
      <c r="AR136" s="20" t="s">
        <v>163</v>
      </c>
      <c r="AT136" s="20" t="s">
        <v>159</v>
      </c>
      <c r="AU136" s="20" t="s">
        <v>117</v>
      </c>
      <c r="AY136" s="20" t="s">
        <v>158</v>
      </c>
      <c r="BE136" s="107">
        <f>IF(U136="základní",N136,0)</f>
        <v>0</v>
      </c>
      <c r="BF136" s="107">
        <f>IF(U136="snížená",N136,0)</f>
        <v>0</v>
      </c>
      <c r="BG136" s="107">
        <f>IF(U136="zákl. přenesená",N136,0)</f>
        <v>0</v>
      </c>
      <c r="BH136" s="107">
        <f>IF(U136="sníž. přenesená",N136,0)</f>
        <v>0</v>
      </c>
      <c r="BI136" s="107">
        <f>IF(U136="nulová",N136,0)</f>
        <v>0</v>
      </c>
      <c r="BJ136" s="20" t="s">
        <v>86</v>
      </c>
      <c r="BK136" s="107">
        <f>ROUND(L136*K136,2)</f>
        <v>0</v>
      </c>
      <c r="BL136" s="20" t="s">
        <v>163</v>
      </c>
      <c r="BM136" s="20" t="s">
        <v>604</v>
      </c>
    </row>
    <row r="137" spans="2:65" s="10" customFormat="1" ht="14.4" customHeight="1">
      <c r="B137" s="169"/>
      <c r="C137" s="170"/>
      <c r="D137" s="170"/>
      <c r="E137" s="171" t="s">
        <v>5</v>
      </c>
      <c r="F137" s="246" t="s">
        <v>586</v>
      </c>
      <c r="G137" s="247"/>
      <c r="H137" s="247"/>
      <c r="I137" s="247"/>
      <c r="J137" s="170"/>
      <c r="K137" s="172">
        <v>144</v>
      </c>
      <c r="L137" s="170"/>
      <c r="M137" s="170"/>
      <c r="N137" s="170"/>
      <c r="O137" s="170"/>
      <c r="P137" s="170"/>
      <c r="Q137" s="170"/>
      <c r="R137" s="173"/>
      <c r="T137" s="174"/>
      <c r="U137" s="170"/>
      <c r="V137" s="170"/>
      <c r="W137" s="170"/>
      <c r="X137" s="170"/>
      <c r="Y137" s="170"/>
      <c r="Z137" s="170"/>
      <c r="AA137" s="175"/>
      <c r="AT137" s="176" t="s">
        <v>166</v>
      </c>
      <c r="AU137" s="176" t="s">
        <v>117</v>
      </c>
      <c r="AV137" s="10" t="s">
        <v>117</v>
      </c>
      <c r="AW137" s="10" t="s">
        <v>35</v>
      </c>
      <c r="AX137" s="10" t="s">
        <v>78</v>
      </c>
      <c r="AY137" s="176" t="s">
        <v>158</v>
      </c>
    </row>
    <row r="138" spans="2:65" s="11" customFormat="1" ht="14.4" customHeight="1">
      <c r="B138" s="177"/>
      <c r="C138" s="178"/>
      <c r="D138" s="178"/>
      <c r="E138" s="179" t="s">
        <v>5</v>
      </c>
      <c r="F138" s="248" t="s">
        <v>167</v>
      </c>
      <c r="G138" s="249"/>
      <c r="H138" s="249"/>
      <c r="I138" s="249"/>
      <c r="J138" s="178"/>
      <c r="K138" s="180">
        <v>144</v>
      </c>
      <c r="L138" s="178"/>
      <c r="M138" s="178"/>
      <c r="N138" s="178"/>
      <c r="O138" s="178"/>
      <c r="P138" s="178"/>
      <c r="Q138" s="178"/>
      <c r="R138" s="181"/>
      <c r="T138" s="182"/>
      <c r="U138" s="178"/>
      <c r="V138" s="178"/>
      <c r="W138" s="178"/>
      <c r="X138" s="178"/>
      <c r="Y138" s="178"/>
      <c r="Z138" s="178"/>
      <c r="AA138" s="183"/>
      <c r="AT138" s="184" t="s">
        <v>166</v>
      </c>
      <c r="AU138" s="184" t="s">
        <v>117</v>
      </c>
      <c r="AV138" s="11" t="s">
        <v>163</v>
      </c>
      <c r="AW138" s="11" t="s">
        <v>35</v>
      </c>
      <c r="AX138" s="11" t="s">
        <v>86</v>
      </c>
      <c r="AY138" s="184" t="s">
        <v>158</v>
      </c>
    </row>
    <row r="139" spans="2:65" s="1" customFormat="1" ht="34.200000000000003" customHeight="1">
      <c r="B139" s="133"/>
      <c r="C139" s="162" t="s">
        <v>194</v>
      </c>
      <c r="D139" s="162" t="s">
        <v>159</v>
      </c>
      <c r="E139" s="163" t="s">
        <v>605</v>
      </c>
      <c r="F139" s="254" t="s">
        <v>606</v>
      </c>
      <c r="G139" s="254"/>
      <c r="H139" s="254"/>
      <c r="I139" s="254"/>
      <c r="J139" s="164" t="s">
        <v>268</v>
      </c>
      <c r="K139" s="165">
        <v>959</v>
      </c>
      <c r="L139" s="255">
        <v>0</v>
      </c>
      <c r="M139" s="255"/>
      <c r="N139" s="253">
        <f>ROUND(L139*K139,2)</f>
        <v>0</v>
      </c>
      <c r="O139" s="253"/>
      <c r="P139" s="253"/>
      <c r="Q139" s="253"/>
      <c r="R139" s="136"/>
      <c r="T139" s="166" t="s">
        <v>5</v>
      </c>
      <c r="U139" s="45" t="s">
        <v>43</v>
      </c>
      <c r="V139" s="37"/>
      <c r="W139" s="167">
        <f>V139*K139</f>
        <v>0</v>
      </c>
      <c r="X139" s="167">
        <v>0</v>
      </c>
      <c r="Y139" s="167">
        <f>X139*K139</f>
        <v>0</v>
      </c>
      <c r="Z139" s="167">
        <v>0</v>
      </c>
      <c r="AA139" s="168">
        <f>Z139*K139</f>
        <v>0</v>
      </c>
      <c r="AR139" s="20" t="s">
        <v>163</v>
      </c>
      <c r="AT139" s="20" t="s">
        <v>159</v>
      </c>
      <c r="AU139" s="20" t="s">
        <v>117</v>
      </c>
      <c r="AY139" s="20" t="s">
        <v>158</v>
      </c>
      <c r="BE139" s="107">
        <f>IF(U139="základní",N139,0)</f>
        <v>0</v>
      </c>
      <c r="BF139" s="107">
        <f>IF(U139="snížená",N139,0)</f>
        <v>0</v>
      </c>
      <c r="BG139" s="107">
        <f>IF(U139="zákl. přenesená",N139,0)</f>
        <v>0</v>
      </c>
      <c r="BH139" s="107">
        <f>IF(U139="sníž. přenesená",N139,0)</f>
        <v>0</v>
      </c>
      <c r="BI139" s="107">
        <f>IF(U139="nulová",N139,0)</f>
        <v>0</v>
      </c>
      <c r="BJ139" s="20" t="s">
        <v>86</v>
      </c>
      <c r="BK139" s="107">
        <f>ROUND(L139*K139,2)</f>
        <v>0</v>
      </c>
      <c r="BL139" s="20" t="s">
        <v>163</v>
      </c>
      <c r="BM139" s="20" t="s">
        <v>607</v>
      </c>
    </row>
    <row r="140" spans="2:65" s="10" customFormat="1" ht="14.4" customHeight="1">
      <c r="B140" s="169"/>
      <c r="C140" s="170"/>
      <c r="D140" s="170"/>
      <c r="E140" s="171" t="s">
        <v>5</v>
      </c>
      <c r="F140" s="246" t="s">
        <v>603</v>
      </c>
      <c r="G140" s="247"/>
      <c r="H140" s="247"/>
      <c r="I140" s="247"/>
      <c r="J140" s="170"/>
      <c r="K140" s="172">
        <v>959</v>
      </c>
      <c r="L140" s="170"/>
      <c r="M140" s="170"/>
      <c r="N140" s="170"/>
      <c r="O140" s="170"/>
      <c r="P140" s="170"/>
      <c r="Q140" s="170"/>
      <c r="R140" s="173"/>
      <c r="T140" s="174"/>
      <c r="U140" s="170"/>
      <c r="V140" s="170"/>
      <c r="W140" s="170"/>
      <c r="X140" s="170"/>
      <c r="Y140" s="170"/>
      <c r="Z140" s="170"/>
      <c r="AA140" s="175"/>
      <c r="AT140" s="176" t="s">
        <v>166</v>
      </c>
      <c r="AU140" s="176" t="s">
        <v>117</v>
      </c>
      <c r="AV140" s="10" t="s">
        <v>117</v>
      </c>
      <c r="AW140" s="10" t="s">
        <v>35</v>
      </c>
      <c r="AX140" s="10" t="s">
        <v>78</v>
      </c>
      <c r="AY140" s="176" t="s">
        <v>158</v>
      </c>
    </row>
    <row r="141" spans="2:65" s="11" customFormat="1" ht="14.4" customHeight="1">
      <c r="B141" s="177"/>
      <c r="C141" s="178"/>
      <c r="D141" s="178"/>
      <c r="E141" s="179" t="s">
        <v>5</v>
      </c>
      <c r="F141" s="248" t="s">
        <v>167</v>
      </c>
      <c r="G141" s="249"/>
      <c r="H141" s="249"/>
      <c r="I141" s="249"/>
      <c r="J141" s="178"/>
      <c r="K141" s="180">
        <v>959</v>
      </c>
      <c r="L141" s="178"/>
      <c r="M141" s="178"/>
      <c r="N141" s="178"/>
      <c r="O141" s="178"/>
      <c r="P141" s="178"/>
      <c r="Q141" s="178"/>
      <c r="R141" s="181"/>
      <c r="T141" s="182"/>
      <c r="U141" s="178"/>
      <c r="V141" s="178"/>
      <c r="W141" s="178"/>
      <c r="X141" s="178"/>
      <c r="Y141" s="178"/>
      <c r="Z141" s="178"/>
      <c r="AA141" s="183"/>
      <c r="AT141" s="184" t="s">
        <v>166</v>
      </c>
      <c r="AU141" s="184" t="s">
        <v>117</v>
      </c>
      <c r="AV141" s="11" t="s">
        <v>163</v>
      </c>
      <c r="AW141" s="11" t="s">
        <v>35</v>
      </c>
      <c r="AX141" s="11" t="s">
        <v>86</v>
      </c>
      <c r="AY141" s="184" t="s">
        <v>158</v>
      </c>
    </row>
    <row r="142" spans="2:65" s="1" customFormat="1" ht="14.4" customHeight="1">
      <c r="B142" s="133"/>
      <c r="C142" s="185" t="s">
        <v>199</v>
      </c>
      <c r="D142" s="185" t="s">
        <v>309</v>
      </c>
      <c r="E142" s="186" t="s">
        <v>608</v>
      </c>
      <c r="F142" s="250" t="s">
        <v>609</v>
      </c>
      <c r="G142" s="250"/>
      <c r="H142" s="250"/>
      <c r="I142" s="250"/>
      <c r="J142" s="187" t="s">
        <v>312</v>
      </c>
      <c r="K142" s="188">
        <v>23.975000000000001</v>
      </c>
      <c r="L142" s="251">
        <v>0</v>
      </c>
      <c r="M142" s="251"/>
      <c r="N142" s="252">
        <f>ROUND(L142*K142,2)</f>
        <v>0</v>
      </c>
      <c r="O142" s="253"/>
      <c r="P142" s="253"/>
      <c r="Q142" s="253"/>
      <c r="R142" s="136"/>
      <c r="T142" s="166" t="s">
        <v>5</v>
      </c>
      <c r="U142" s="45" t="s">
        <v>43</v>
      </c>
      <c r="V142" s="37"/>
      <c r="W142" s="167">
        <f>V142*K142</f>
        <v>0</v>
      </c>
      <c r="X142" s="167">
        <v>1E-3</v>
      </c>
      <c r="Y142" s="167">
        <f>X142*K142</f>
        <v>2.3975000000000003E-2</v>
      </c>
      <c r="Z142" s="167">
        <v>0</v>
      </c>
      <c r="AA142" s="168">
        <f>Z142*K142</f>
        <v>0</v>
      </c>
      <c r="AR142" s="20" t="s">
        <v>194</v>
      </c>
      <c r="AT142" s="20" t="s">
        <v>309</v>
      </c>
      <c r="AU142" s="20" t="s">
        <v>117</v>
      </c>
      <c r="AY142" s="20" t="s">
        <v>158</v>
      </c>
      <c r="BE142" s="107">
        <f>IF(U142="základní",N142,0)</f>
        <v>0</v>
      </c>
      <c r="BF142" s="107">
        <f>IF(U142="snížená",N142,0)</f>
        <v>0</v>
      </c>
      <c r="BG142" s="107">
        <f>IF(U142="zákl. přenesená",N142,0)</f>
        <v>0</v>
      </c>
      <c r="BH142" s="107">
        <f>IF(U142="sníž. přenesená",N142,0)</f>
        <v>0</v>
      </c>
      <c r="BI142" s="107">
        <f>IF(U142="nulová",N142,0)</f>
        <v>0</v>
      </c>
      <c r="BJ142" s="20" t="s">
        <v>86</v>
      </c>
      <c r="BK142" s="107">
        <f>ROUND(L142*K142,2)</f>
        <v>0</v>
      </c>
      <c r="BL142" s="20" t="s">
        <v>163</v>
      </c>
      <c r="BM142" s="20" t="s">
        <v>610</v>
      </c>
    </row>
    <row r="143" spans="2:65" s="1" customFormat="1" ht="34.200000000000003" customHeight="1">
      <c r="B143" s="133"/>
      <c r="C143" s="162" t="s">
        <v>203</v>
      </c>
      <c r="D143" s="162" t="s">
        <v>159</v>
      </c>
      <c r="E143" s="163" t="s">
        <v>611</v>
      </c>
      <c r="F143" s="254" t="s">
        <v>612</v>
      </c>
      <c r="G143" s="254"/>
      <c r="H143" s="254"/>
      <c r="I143" s="254"/>
      <c r="J143" s="164" t="s">
        <v>268</v>
      </c>
      <c r="K143" s="165">
        <v>959</v>
      </c>
      <c r="L143" s="255">
        <v>0</v>
      </c>
      <c r="M143" s="255"/>
      <c r="N143" s="253">
        <f>ROUND(L143*K143,2)</f>
        <v>0</v>
      </c>
      <c r="O143" s="253"/>
      <c r="P143" s="253"/>
      <c r="Q143" s="253"/>
      <c r="R143" s="136"/>
      <c r="T143" s="166" t="s">
        <v>5</v>
      </c>
      <c r="U143" s="45" t="s">
        <v>43</v>
      </c>
      <c r="V143" s="37"/>
      <c r="W143" s="167">
        <f>V143*K143</f>
        <v>0</v>
      </c>
      <c r="X143" s="167">
        <v>0</v>
      </c>
      <c r="Y143" s="167">
        <f>X143*K143</f>
        <v>0</v>
      </c>
      <c r="Z143" s="167">
        <v>0</v>
      </c>
      <c r="AA143" s="168">
        <f>Z143*K143</f>
        <v>0</v>
      </c>
      <c r="AR143" s="20" t="s">
        <v>163</v>
      </c>
      <c r="AT143" s="20" t="s">
        <v>159</v>
      </c>
      <c r="AU143" s="20" t="s">
        <v>117</v>
      </c>
      <c r="AY143" s="20" t="s">
        <v>158</v>
      </c>
      <c r="BE143" s="107">
        <f>IF(U143="základní",N143,0)</f>
        <v>0</v>
      </c>
      <c r="BF143" s="107">
        <f>IF(U143="snížená",N143,0)</f>
        <v>0</v>
      </c>
      <c r="BG143" s="107">
        <f>IF(U143="zákl. přenesená",N143,0)</f>
        <v>0</v>
      </c>
      <c r="BH143" s="107">
        <f>IF(U143="sníž. přenesená",N143,0)</f>
        <v>0</v>
      </c>
      <c r="BI143" s="107">
        <f>IF(U143="nulová",N143,0)</f>
        <v>0</v>
      </c>
      <c r="BJ143" s="20" t="s">
        <v>86</v>
      </c>
      <c r="BK143" s="107">
        <f>ROUND(L143*K143,2)</f>
        <v>0</v>
      </c>
      <c r="BL143" s="20" t="s">
        <v>163</v>
      </c>
      <c r="BM143" s="20" t="s">
        <v>613</v>
      </c>
    </row>
    <row r="144" spans="2:65" s="10" customFormat="1" ht="14.4" customHeight="1">
      <c r="B144" s="169"/>
      <c r="C144" s="170"/>
      <c r="D144" s="170"/>
      <c r="E144" s="171" t="s">
        <v>5</v>
      </c>
      <c r="F144" s="246" t="s">
        <v>603</v>
      </c>
      <c r="G144" s="247"/>
      <c r="H144" s="247"/>
      <c r="I144" s="247"/>
      <c r="J144" s="170"/>
      <c r="K144" s="172">
        <v>959</v>
      </c>
      <c r="L144" s="170"/>
      <c r="M144" s="170"/>
      <c r="N144" s="170"/>
      <c r="O144" s="170"/>
      <c r="P144" s="170"/>
      <c r="Q144" s="170"/>
      <c r="R144" s="173"/>
      <c r="T144" s="174"/>
      <c r="U144" s="170"/>
      <c r="V144" s="170"/>
      <c r="W144" s="170"/>
      <c r="X144" s="170"/>
      <c r="Y144" s="170"/>
      <c r="Z144" s="170"/>
      <c r="AA144" s="175"/>
      <c r="AT144" s="176" t="s">
        <v>166</v>
      </c>
      <c r="AU144" s="176" t="s">
        <v>117</v>
      </c>
      <c r="AV144" s="10" t="s">
        <v>117</v>
      </c>
      <c r="AW144" s="10" t="s">
        <v>35</v>
      </c>
      <c r="AX144" s="10" t="s">
        <v>78</v>
      </c>
      <c r="AY144" s="176" t="s">
        <v>158</v>
      </c>
    </row>
    <row r="145" spans="2:65" s="11" customFormat="1" ht="14.4" customHeight="1">
      <c r="B145" s="177"/>
      <c r="C145" s="178"/>
      <c r="D145" s="178"/>
      <c r="E145" s="179" t="s">
        <v>5</v>
      </c>
      <c r="F145" s="248" t="s">
        <v>167</v>
      </c>
      <c r="G145" s="249"/>
      <c r="H145" s="249"/>
      <c r="I145" s="249"/>
      <c r="J145" s="178"/>
      <c r="K145" s="180">
        <v>959</v>
      </c>
      <c r="L145" s="178"/>
      <c r="M145" s="178"/>
      <c r="N145" s="178"/>
      <c r="O145" s="178"/>
      <c r="P145" s="178"/>
      <c r="Q145" s="178"/>
      <c r="R145" s="181"/>
      <c r="T145" s="182"/>
      <c r="U145" s="178"/>
      <c r="V145" s="178"/>
      <c r="W145" s="178"/>
      <c r="X145" s="178"/>
      <c r="Y145" s="178"/>
      <c r="Z145" s="178"/>
      <c r="AA145" s="183"/>
      <c r="AT145" s="184" t="s">
        <v>166</v>
      </c>
      <c r="AU145" s="184" t="s">
        <v>117</v>
      </c>
      <c r="AV145" s="11" t="s">
        <v>163</v>
      </c>
      <c r="AW145" s="11" t="s">
        <v>35</v>
      </c>
      <c r="AX145" s="11" t="s">
        <v>86</v>
      </c>
      <c r="AY145" s="184" t="s">
        <v>158</v>
      </c>
    </row>
    <row r="146" spans="2:65" s="1" customFormat="1" ht="34.200000000000003" customHeight="1">
      <c r="B146" s="133"/>
      <c r="C146" s="162" t="s">
        <v>209</v>
      </c>
      <c r="D146" s="162" t="s">
        <v>159</v>
      </c>
      <c r="E146" s="163" t="s">
        <v>614</v>
      </c>
      <c r="F146" s="254" t="s">
        <v>615</v>
      </c>
      <c r="G146" s="254"/>
      <c r="H146" s="254"/>
      <c r="I146" s="254"/>
      <c r="J146" s="164" t="s">
        <v>268</v>
      </c>
      <c r="K146" s="165">
        <v>959</v>
      </c>
      <c r="L146" s="255">
        <v>0</v>
      </c>
      <c r="M146" s="255"/>
      <c r="N146" s="253">
        <f>ROUND(L146*K146,2)</f>
        <v>0</v>
      </c>
      <c r="O146" s="253"/>
      <c r="P146" s="253"/>
      <c r="Q146" s="253"/>
      <c r="R146" s="136"/>
      <c r="T146" s="166" t="s">
        <v>5</v>
      </c>
      <c r="U146" s="45" t="s">
        <v>43</v>
      </c>
      <c r="V146" s="37"/>
      <c r="W146" s="167">
        <f>V146*K146</f>
        <v>0</v>
      </c>
      <c r="X146" s="167">
        <v>0</v>
      </c>
      <c r="Y146" s="167">
        <f>X146*K146</f>
        <v>0</v>
      </c>
      <c r="Z146" s="167">
        <v>0</v>
      </c>
      <c r="AA146" s="168">
        <f>Z146*K146</f>
        <v>0</v>
      </c>
      <c r="AR146" s="20" t="s">
        <v>163</v>
      </c>
      <c r="AT146" s="20" t="s">
        <v>159</v>
      </c>
      <c r="AU146" s="20" t="s">
        <v>117</v>
      </c>
      <c r="AY146" s="20" t="s">
        <v>158</v>
      </c>
      <c r="BE146" s="107">
        <f>IF(U146="základní",N146,0)</f>
        <v>0</v>
      </c>
      <c r="BF146" s="107">
        <f>IF(U146="snížená",N146,0)</f>
        <v>0</v>
      </c>
      <c r="BG146" s="107">
        <f>IF(U146="zákl. přenesená",N146,0)</f>
        <v>0</v>
      </c>
      <c r="BH146" s="107">
        <f>IF(U146="sníž. přenesená",N146,0)</f>
        <v>0</v>
      </c>
      <c r="BI146" s="107">
        <f>IF(U146="nulová",N146,0)</f>
        <v>0</v>
      </c>
      <c r="BJ146" s="20" t="s">
        <v>86</v>
      </c>
      <c r="BK146" s="107">
        <f>ROUND(L146*K146,2)</f>
        <v>0</v>
      </c>
      <c r="BL146" s="20" t="s">
        <v>163</v>
      </c>
      <c r="BM146" s="20" t="s">
        <v>616</v>
      </c>
    </row>
    <row r="147" spans="2:65" s="10" customFormat="1" ht="14.4" customHeight="1">
      <c r="B147" s="169"/>
      <c r="C147" s="170"/>
      <c r="D147" s="170"/>
      <c r="E147" s="171" t="s">
        <v>5</v>
      </c>
      <c r="F147" s="246" t="s">
        <v>603</v>
      </c>
      <c r="G147" s="247"/>
      <c r="H147" s="247"/>
      <c r="I147" s="247"/>
      <c r="J147" s="170"/>
      <c r="K147" s="172">
        <v>959</v>
      </c>
      <c r="L147" s="170"/>
      <c r="M147" s="170"/>
      <c r="N147" s="170"/>
      <c r="O147" s="170"/>
      <c r="P147" s="170"/>
      <c r="Q147" s="170"/>
      <c r="R147" s="173"/>
      <c r="T147" s="174"/>
      <c r="U147" s="170"/>
      <c r="V147" s="170"/>
      <c r="W147" s="170"/>
      <c r="X147" s="170"/>
      <c r="Y147" s="170"/>
      <c r="Z147" s="170"/>
      <c r="AA147" s="175"/>
      <c r="AT147" s="176" t="s">
        <v>166</v>
      </c>
      <c r="AU147" s="176" t="s">
        <v>117</v>
      </c>
      <c r="AV147" s="10" t="s">
        <v>117</v>
      </c>
      <c r="AW147" s="10" t="s">
        <v>35</v>
      </c>
      <c r="AX147" s="10" t="s">
        <v>78</v>
      </c>
      <c r="AY147" s="176" t="s">
        <v>158</v>
      </c>
    </row>
    <row r="148" spans="2:65" s="11" customFormat="1" ht="14.4" customHeight="1">
      <c r="B148" s="177"/>
      <c r="C148" s="178"/>
      <c r="D148" s="178"/>
      <c r="E148" s="179" t="s">
        <v>5</v>
      </c>
      <c r="F148" s="248" t="s">
        <v>167</v>
      </c>
      <c r="G148" s="249"/>
      <c r="H148" s="249"/>
      <c r="I148" s="249"/>
      <c r="J148" s="178"/>
      <c r="K148" s="180">
        <v>959</v>
      </c>
      <c r="L148" s="178"/>
      <c r="M148" s="178"/>
      <c r="N148" s="178"/>
      <c r="O148" s="178"/>
      <c r="P148" s="178"/>
      <c r="Q148" s="178"/>
      <c r="R148" s="181"/>
      <c r="T148" s="182"/>
      <c r="U148" s="178"/>
      <c r="V148" s="178"/>
      <c r="W148" s="178"/>
      <c r="X148" s="178"/>
      <c r="Y148" s="178"/>
      <c r="Z148" s="178"/>
      <c r="AA148" s="183"/>
      <c r="AT148" s="184" t="s">
        <v>166</v>
      </c>
      <c r="AU148" s="184" t="s">
        <v>117</v>
      </c>
      <c r="AV148" s="11" t="s">
        <v>163</v>
      </c>
      <c r="AW148" s="11" t="s">
        <v>35</v>
      </c>
      <c r="AX148" s="11" t="s">
        <v>86</v>
      </c>
      <c r="AY148" s="184" t="s">
        <v>158</v>
      </c>
    </row>
    <row r="149" spans="2:65" s="1" customFormat="1" ht="22.8" customHeight="1">
      <c r="B149" s="133"/>
      <c r="C149" s="162" t="s">
        <v>214</v>
      </c>
      <c r="D149" s="162" t="s">
        <v>159</v>
      </c>
      <c r="E149" s="163" t="s">
        <v>617</v>
      </c>
      <c r="F149" s="254" t="s">
        <v>618</v>
      </c>
      <c r="G149" s="254"/>
      <c r="H149" s="254"/>
      <c r="I149" s="254"/>
      <c r="J149" s="164" t="s">
        <v>268</v>
      </c>
      <c r="K149" s="165">
        <v>959</v>
      </c>
      <c r="L149" s="255">
        <v>0</v>
      </c>
      <c r="M149" s="255"/>
      <c r="N149" s="253">
        <f>ROUND(L149*K149,2)</f>
        <v>0</v>
      </c>
      <c r="O149" s="253"/>
      <c r="P149" s="253"/>
      <c r="Q149" s="253"/>
      <c r="R149" s="136"/>
      <c r="T149" s="166" t="s">
        <v>5</v>
      </c>
      <c r="U149" s="45" t="s">
        <v>43</v>
      </c>
      <c r="V149" s="37"/>
      <c r="W149" s="167">
        <f>V149*K149</f>
        <v>0</v>
      </c>
      <c r="X149" s="167">
        <v>0</v>
      </c>
      <c r="Y149" s="167">
        <f>X149*K149</f>
        <v>0</v>
      </c>
      <c r="Z149" s="167">
        <v>0</v>
      </c>
      <c r="AA149" s="168">
        <f>Z149*K149</f>
        <v>0</v>
      </c>
      <c r="AR149" s="20" t="s">
        <v>163</v>
      </c>
      <c r="AT149" s="20" t="s">
        <v>159</v>
      </c>
      <c r="AU149" s="20" t="s">
        <v>117</v>
      </c>
      <c r="AY149" s="20" t="s">
        <v>158</v>
      </c>
      <c r="BE149" s="107">
        <f>IF(U149="základní",N149,0)</f>
        <v>0</v>
      </c>
      <c r="BF149" s="107">
        <f>IF(U149="snížená",N149,0)</f>
        <v>0</v>
      </c>
      <c r="BG149" s="107">
        <f>IF(U149="zákl. přenesená",N149,0)</f>
        <v>0</v>
      </c>
      <c r="BH149" s="107">
        <f>IF(U149="sníž. přenesená",N149,0)</f>
        <v>0</v>
      </c>
      <c r="BI149" s="107">
        <f>IF(U149="nulová",N149,0)</f>
        <v>0</v>
      </c>
      <c r="BJ149" s="20" t="s">
        <v>86</v>
      </c>
      <c r="BK149" s="107">
        <f>ROUND(L149*K149,2)</f>
        <v>0</v>
      </c>
      <c r="BL149" s="20" t="s">
        <v>163</v>
      </c>
      <c r="BM149" s="20" t="s">
        <v>619</v>
      </c>
    </row>
    <row r="150" spans="2:65" s="10" customFormat="1" ht="14.4" customHeight="1">
      <c r="B150" s="169"/>
      <c r="C150" s="170"/>
      <c r="D150" s="170"/>
      <c r="E150" s="171" t="s">
        <v>5</v>
      </c>
      <c r="F150" s="246" t="s">
        <v>603</v>
      </c>
      <c r="G150" s="247"/>
      <c r="H150" s="247"/>
      <c r="I150" s="247"/>
      <c r="J150" s="170"/>
      <c r="K150" s="172">
        <v>959</v>
      </c>
      <c r="L150" s="170"/>
      <c r="M150" s="170"/>
      <c r="N150" s="170"/>
      <c r="O150" s="170"/>
      <c r="P150" s="170"/>
      <c r="Q150" s="170"/>
      <c r="R150" s="173"/>
      <c r="T150" s="174"/>
      <c r="U150" s="170"/>
      <c r="V150" s="170"/>
      <c r="W150" s="170"/>
      <c r="X150" s="170"/>
      <c r="Y150" s="170"/>
      <c r="Z150" s="170"/>
      <c r="AA150" s="175"/>
      <c r="AT150" s="176" t="s">
        <v>166</v>
      </c>
      <c r="AU150" s="176" t="s">
        <v>117</v>
      </c>
      <c r="AV150" s="10" t="s">
        <v>117</v>
      </c>
      <c r="AW150" s="10" t="s">
        <v>35</v>
      </c>
      <c r="AX150" s="10" t="s">
        <v>78</v>
      </c>
      <c r="AY150" s="176" t="s">
        <v>158</v>
      </c>
    </row>
    <row r="151" spans="2:65" s="11" customFormat="1" ht="14.4" customHeight="1">
      <c r="B151" s="177"/>
      <c r="C151" s="178"/>
      <c r="D151" s="178"/>
      <c r="E151" s="179" t="s">
        <v>5</v>
      </c>
      <c r="F151" s="248" t="s">
        <v>167</v>
      </c>
      <c r="G151" s="249"/>
      <c r="H151" s="249"/>
      <c r="I151" s="249"/>
      <c r="J151" s="178"/>
      <c r="K151" s="180">
        <v>959</v>
      </c>
      <c r="L151" s="178"/>
      <c r="M151" s="178"/>
      <c r="N151" s="178"/>
      <c r="O151" s="178"/>
      <c r="P151" s="178"/>
      <c r="Q151" s="178"/>
      <c r="R151" s="181"/>
      <c r="T151" s="182"/>
      <c r="U151" s="178"/>
      <c r="V151" s="178"/>
      <c r="W151" s="178"/>
      <c r="X151" s="178"/>
      <c r="Y151" s="178"/>
      <c r="Z151" s="178"/>
      <c r="AA151" s="183"/>
      <c r="AT151" s="184" t="s">
        <v>166</v>
      </c>
      <c r="AU151" s="184" t="s">
        <v>117</v>
      </c>
      <c r="AV151" s="11" t="s">
        <v>163</v>
      </c>
      <c r="AW151" s="11" t="s">
        <v>35</v>
      </c>
      <c r="AX151" s="11" t="s">
        <v>86</v>
      </c>
      <c r="AY151" s="184" t="s">
        <v>158</v>
      </c>
    </row>
    <row r="152" spans="2:65" s="1" customFormat="1" ht="22.8" customHeight="1">
      <c r="B152" s="133"/>
      <c r="C152" s="162" t="s">
        <v>218</v>
      </c>
      <c r="D152" s="162" t="s">
        <v>159</v>
      </c>
      <c r="E152" s="163" t="s">
        <v>620</v>
      </c>
      <c r="F152" s="254" t="s">
        <v>621</v>
      </c>
      <c r="G152" s="254"/>
      <c r="H152" s="254"/>
      <c r="I152" s="254"/>
      <c r="J152" s="164" t="s">
        <v>177</v>
      </c>
      <c r="K152" s="165">
        <v>9.59</v>
      </c>
      <c r="L152" s="255">
        <v>0</v>
      </c>
      <c r="M152" s="255"/>
      <c r="N152" s="253">
        <f>ROUND(L152*K152,2)</f>
        <v>0</v>
      </c>
      <c r="O152" s="253"/>
      <c r="P152" s="253"/>
      <c r="Q152" s="253"/>
      <c r="R152" s="136"/>
      <c r="T152" s="166" t="s">
        <v>5</v>
      </c>
      <c r="U152" s="45" t="s">
        <v>43</v>
      </c>
      <c r="V152" s="37"/>
      <c r="W152" s="167">
        <f>V152*K152</f>
        <v>0</v>
      </c>
      <c r="X152" s="167">
        <v>0</v>
      </c>
      <c r="Y152" s="167">
        <f>X152*K152</f>
        <v>0</v>
      </c>
      <c r="Z152" s="167">
        <v>0</v>
      </c>
      <c r="AA152" s="168">
        <f>Z152*K152</f>
        <v>0</v>
      </c>
      <c r="AR152" s="20" t="s">
        <v>163</v>
      </c>
      <c r="AT152" s="20" t="s">
        <v>159</v>
      </c>
      <c r="AU152" s="20" t="s">
        <v>117</v>
      </c>
      <c r="AY152" s="20" t="s">
        <v>158</v>
      </c>
      <c r="BE152" s="107">
        <f>IF(U152="základní",N152,0)</f>
        <v>0</v>
      </c>
      <c r="BF152" s="107">
        <f>IF(U152="snížená",N152,0)</f>
        <v>0</v>
      </c>
      <c r="BG152" s="107">
        <f>IF(U152="zákl. přenesená",N152,0)</f>
        <v>0</v>
      </c>
      <c r="BH152" s="107">
        <f>IF(U152="sníž. přenesená",N152,0)</f>
        <v>0</v>
      </c>
      <c r="BI152" s="107">
        <f>IF(U152="nulová",N152,0)</f>
        <v>0</v>
      </c>
      <c r="BJ152" s="20" t="s">
        <v>86</v>
      </c>
      <c r="BK152" s="107">
        <f>ROUND(L152*K152,2)</f>
        <v>0</v>
      </c>
      <c r="BL152" s="20" t="s">
        <v>163</v>
      </c>
      <c r="BM152" s="20" t="s">
        <v>622</v>
      </c>
    </row>
    <row r="153" spans="2:65" s="10" customFormat="1" ht="14.4" customHeight="1">
      <c r="B153" s="169"/>
      <c r="C153" s="170"/>
      <c r="D153" s="170"/>
      <c r="E153" s="171" t="s">
        <v>5</v>
      </c>
      <c r="F153" s="246" t="s">
        <v>623</v>
      </c>
      <c r="G153" s="247"/>
      <c r="H153" s="247"/>
      <c r="I153" s="247"/>
      <c r="J153" s="170"/>
      <c r="K153" s="172">
        <v>9.59</v>
      </c>
      <c r="L153" s="170"/>
      <c r="M153" s="170"/>
      <c r="N153" s="170"/>
      <c r="O153" s="170"/>
      <c r="P153" s="170"/>
      <c r="Q153" s="170"/>
      <c r="R153" s="173"/>
      <c r="T153" s="174"/>
      <c r="U153" s="170"/>
      <c r="V153" s="170"/>
      <c r="W153" s="170"/>
      <c r="X153" s="170"/>
      <c r="Y153" s="170"/>
      <c r="Z153" s="170"/>
      <c r="AA153" s="175"/>
      <c r="AT153" s="176" t="s">
        <v>166</v>
      </c>
      <c r="AU153" s="176" t="s">
        <v>117</v>
      </c>
      <c r="AV153" s="10" t="s">
        <v>117</v>
      </c>
      <c r="AW153" s="10" t="s">
        <v>35</v>
      </c>
      <c r="AX153" s="10" t="s">
        <v>78</v>
      </c>
      <c r="AY153" s="176" t="s">
        <v>158</v>
      </c>
    </row>
    <row r="154" spans="2:65" s="11" customFormat="1" ht="14.4" customHeight="1">
      <c r="B154" s="177"/>
      <c r="C154" s="178"/>
      <c r="D154" s="178"/>
      <c r="E154" s="179" t="s">
        <v>5</v>
      </c>
      <c r="F154" s="248" t="s">
        <v>167</v>
      </c>
      <c r="G154" s="249"/>
      <c r="H154" s="249"/>
      <c r="I154" s="249"/>
      <c r="J154" s="178"/>
      <c r="K154" s="180">
        <v>9.59</v>
      </c>
      <c r="L154" s="178"/>
      <c r="M154" s="178"/>
      <c r="N154" s="178"/>
      <c r="O154" s="178"/>
      <c r="P154" s="178"/>
      <c r="Q154" s="178"/>
      <c r="R154" s="181"/>
      <c r="T154" s="182"/>
      <c r="U154" s="178"/>
      <c r="V154" s="178"/>
      <c r="W154" s="178"/>
      <c r="X154" s="178"/>
      <c r="Y154" s="178"/>
      <c r="Z154" s="178"/>
      <c r="AA154" s="183"/>
      <c r="AT154" s="184" t="s">
        <v>166</v>
      </c>
      <c r="AU154" s="184" t="s">
        <v>117</v>
      </c>
      <c r="AV154" s="11" t="s">
        <v>163</v>
      </c>
      <c r="AW154" s="11" t="s">
        <v>35</v>
      </c>
      <c r="AX154" s="11" t="s">
        <v>86</v>
      </c>
      <c r="AY154" s="184" t="s">
        <v>158</v>
      </c>
    </row>
    <row r="155" spans="2:65" s="1" customFormat="1" ht="49.95" customHeight="1">
      <c r="B155" s="36"/>
      <c r="C155" s="37"/>
      <c r="D155" s="153" t="s">
        <v>404</v>
      </c>
      <c r="E155" s="37"/>
      <c r="F155" s="37"/>
      <c r="G155" s="37"/>
      <c r="H155" s="37"/>
      <c r="I155" s="37"/>
      <c r="J155" s="37"/>
      <c r="K155" s="37"/>
      <c r="L155" s="37"/>
      <c r="M155" s="37"/>
      <c r="N155" s="238">
        <f>BK155</f>
        <v>0</v>
      </c>
      <c r="O155" s="239"/>
      <c r="P155" s="239"/>
      <c r="Q155" s="239"/>
      <c r="R155" s="38"/>
      <c r="T155" s="189"/>
      <c r="U155" s="57"/>
      <c r="V155" s="57"/>
      <c r="W155" s="57"/>
      <c r="X155" s="57"/>
      <c r="Y155" s="57"/>
      <c r="Z155" s="57"/>
      <c r="AA155" s="59"/>
      <c r="AT155" s="20" t="s">
        <v>77</v>
      </c>
      <c r="AU155" s="20" t="s">
        <v>78</v>
      </c>
      <c r="AY155" s="20" t="s">
        <v>405</v>
      </c>
      <c r="BK155" s="107">
        <v>0</v>
      </c>
    </row>
    <row r="156" spans="2:65" s="1" customFormat="1" ht="6.9" customHeight="1">
      <c r="B156" s="60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2"/>
    </row>
  </sheetData>
  <mergeCells count="129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2:Q92"/>
    <mergeCell ref="D93:H93"/>
    <mergeCell ref="N93:Q93"/>
    <mergeCell ref="D94:H94"/>
    <mergeCell ref="N94:Q94"/>
    <mergeCell ref="D95:H95"/>
    <mergeCell ref="N95:Q95"/>
    <mergeCell ref="D96:H96"/>
    <mergeCell ref="N96:Q96"/>
    <mergeCell ref="D97:H97"/>
    <mergeCell ref="N97:Q97"/>
    <mergeCell ref="N98:Q98"/>
    <mergeCell ref="L100:Q100"/>
    <mergeCell ref="C106:Q106"/>
    <mergeCell ref="F108:P108"/>
    <mergeCell ref="F109:P109"/>
    <mergeCell ref="M111:P111"/>
    <mergeCell ref="M113:Q113"/>
    <mergeCell ref="M114:Q114"/>
    <mergeCell ref="F116:I116"/>
    <mergeCell ref="L116:M116"/>
    <mergeCell ref="N116:Q116"/>
    <mergeCell ref="F120:I120"/>
    <mergeCell ref="L120:M120"/>
    <mergeCell ref="N120:Q120"/>
    <mergeCell ref="F121:I121"/>
    <mergeCell ref="F122:I122"/>
    <mergeCell ref="F123:I123"/>
    <mergeCell ref="F124:I124"/>
    <mergeCell ref="L124:M124"/>
    <mergeCell ref="N124:Q124"/>
    <mergeCell ref="F125:I125"/>
    <mergeCell ref="F126:I126"/>
    <mergeCell ref="F127:I127"/>
    <mergeCell ref="L127:M127"/>
    <mergeCell ref="N127:Q127"/>
    <mergeCell ref="F128:I128"/>
    <mergeCell ref="F129:I129"/>
    <mergeCell ref="F130:I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N146:Q146"/>
    <mergeCell ref="F147:I147"/>
    <mergeCell ref="F138:I138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53:I153"/>
    <mergeCell ref="F154:I154"/>
    <mergeCell ref="N117:Q117"/>
    <mergeCell ref="N118:Q118"/>
    <mergeCell ref="N119:Q119"/>
    <mergeCell ref="N155:Q155"/>
    <mergeCell ref="H1:K1"/>
    <mergeCell ref="S2:AC2"/>
    <mergeCell ref="F148:I148"/>
    <mergeCell ref="F149:I149"/>
    <mergeCell ref="L149:M149"/>
    <mergeCell ref="N149:Q149"/>
    <mergeCell ref="F150:I150"/>
    <mergeCell ref="F151:I151"/>
    <mergeCell ref="F152:I152"/>
    <mergeCell ref="L152:M152"/>
    <mergeCell ref="N152:Q152"/>
    <mergeCell ref="F143:I143"/>
    <mergeCell ref="L143:M143"/>
    <mergeCell ref="N143:Q143"/>
    <mergeCell ref="F144:I144"/>
    <mergeCell ref="F145:I145"/>
    <mergeCell ref="F146:I146"/>
    <mergeCell ref="L146:M146"/>
  </mergeCells>
  <hyperlinks>
    <hyperlink ref="F1:G1" location="C2" display="1) Krycí list rozpočtu"/>
    <hyperlink ref="H1:K1" location="C86" display="2) Rekapitulace rozpočtu"/>
    <hyperlink ref="L1" location="C116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2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7" width="9.5703125" customWidth="1"/>
    <col min="8" max="8" width="10.7109375" customWidth="1"/>
    <col min="9" max="9" width="6" customWidth="1"/>
    <col min="10" max="10" width="4.42578125" customWidth="1"/>
    <col min="11" max="11" width="9.85546875" customWidth="1"/>
    <col min="12" max="12" width="10.28515625" customWidth="1"/>
    <col min="13" max="14" width="5.140625" customWidth="1"/>
    <col min="15" max="15" width="1.7109375" customWidth="1"/>
    <col min="16" max="16" width="10.7109375" customWidth="1"/>
    <col min="17" max="17" width="3.5703125" customWidth="1"/>
    <col min="18" max="18" width="1.42578125" customWidth="1"/>
    <col min="19" max="19" width="7" customWidth="1"/>
    <col min="20" max="20" width="25.42578125" hidden="1" customWidth="1"/>
    <col min="21" max="21" width="14" hidden="1" customWidth="1"/>
    <col min="22" max="22" width="10.5703125" hidden="1" customWidth="1"/>
    <col min="23" max="23" width="14" hidden="1" customWidth="1"/>
    <col min="24" max="24" width="10.42578125" hidden="1" customWidth="1"/>
    <col min="25" max="25" width="12.85546875" hidden="1" customWidth="1"/>
    <col min="26" max="26" width="9.42578125" hidden="1" customWidth="1"/>
    <col min="27" max="27" width="12.85546875" hidden="1" customWidth="1"/>
    <col min="28" max="28" width="14" hidden="1" customWidth="1"/>
    <col min="29" max="29" width="9.42578125" customWidth="1"/>
    <col min="30" max="30" width="12.85546875" customWidth="1"/>
    <col min="31" max="31" width="14" customWidth="1"/>
    <col min="44" max="65" width="9.1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112</v>
      </c>
      <c r="G1" s="15"/>
      <c r="H1" s="235" t="s">
        <v>113</v>
      </c>
      <c r="I1" s="235"/>
      <c r="J1" s="235"/>
      <c r="K1" s="235"/>
      <c r="L1" s="15" t="s">
        <v>114</v>
      </c>
      <c r="M1" s="13"/>
      <c r="N1" s="13"/>
      <c r="O1" s="14" t="s">
        <v>115</v>
      </c>
      <c r="P1" s="13"/>
      <c r="Q1" s="13"/>
      <c r="R1" s="13"/>
      <c r="S1" s="15" t="s">
        <v>116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" customHeight="1">
      <c r="C2" s="222" t="s">
        <v>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S2" s="191" t="s">
        <v>8</v>
      </c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20" t="s">
        <v>102</v>
      </c>
    </row>
    <row r="3" spans="1:66" ht="6.9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117</v>
      </c>
    </row>
    <row r="4" spans="1:66" ht="36.9" customHeight="1">
      <c r="B4" s="24"/>
      <c r="C4" s="206" t="s">
        <v>118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5"/>
      <c r="T4" s="19" t="s">
        <v>13</v>
      </c>
      <c r="AT4" s="20" t="s">
        <v>6</v>
      </c>
    </row>
    <row r="5" spans="1:66" ht="6.9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ht="25.35" customHeight="1">
      <c r="B6" s="24"/>
      <c r="C6" s="27"/>
      <c r="D6" s="31" t="s">
        <v>19</v>
      </c>
      <c r="E6" s="27"/>
      <c r="F6" s="259" t="str">
        <f>'Rekapitulace stavby'!K6</f>
        <v>Ochranná opatření Mariánské Radčice - SO 08.4 TENISOVÉ HŘIŠTĚ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7"/>
      <c r="R6" s="25"/>
    </row>
    <row r="7" spans="1:66" s="1" customFormat="1" ht="32.85" customHeight="1">
      <c r="B7" s="36"/>
      <c r="C7" s="37"/>
      <c r="D7" s="30" t="s">
        <v>119</v>
      </c>
      <c r="E7" s="37"/>
      <c r="F7" s="228" t="s">
        <v>624</v>
      </c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7"/>
      <c r="R7" s="38"/>
    </row>
    <row r="8" spans="1:66" s="1" customFormat="1" ht="14.4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6" t="str">
        <f>'Rekapitulace stavby'!AN8</f>
        <v>17. 12. 2017</v>
      </c>
      <c r="P9" s="261"/>
      <c r="Q9" s="37"/>
      <c r="R9" s="38"/>
    </row>
    <row r="10" spans="1:66" s="1" customFormat="1" ht="10.8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6" t="s">
        <v>5</v>
      </c>
      <c r="P11" s="226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6" t="s">
        <v>5</v>
      </c>
      <c r="P12" s="226"/>
      <c r="Q12" s="37"/>
      <c r="R12" s="38"/>
    </row>
    <row r="13" spans="1:66" s="1" customFormat="1" ht="6.9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7" t="s">
        <v>5</v>
      </c>
      <c r="P14" s="226"/>
      <c r="Q14" s="37"/>
      <c r="R14" s="38"/>
    </row>
    <row r="15" spans="1:66" s="1" customFormat="1" ht="18" customHeight="1">
      <c r="B15" s="36"/>
      <c r="C15" s="37"/>
      <c r="D15" s="37"/>
      <c r="E15" s="277" t="s">
        <v>121</v>
      </c>
      <c r="F15" s="278"/>
      <c r="G15" s="278"/>
      <c r="H15" s="278"/>
      <c r="I15" s="278"/>
      <c r="J15" s="278"/>
      <c r="K15" s="278"/>
      <c r="L15" s="278"/>
      <c r="M15" s="31" t="s">
        <v>30</v>
      </c>
      <c r="N15" s="37"/>
      <c r="O15" s="277" t="s">
        <v>5</v>
      </c>
      <c r="P15" s="226"/>
      <c r="Q15" s="37"/>
      <c r="R15" s="38"/>
    </row>
    <row r="16" spans="1:66" s="1" customFormat="1" ht="6.9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6" t="s">
        <v>5</v>
      </c>
      <c r="P17" s="226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6" t="s">
        <v>5</v>
      </c>
      <c r="P18" s="226"/>
      <c r="Q18" s="37"/>
      <c r="R18" s="38"/>
    </row>
    <row r="19" spans="2:18" s="1" customFormat="1" ht="6.9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6" t="s">
        <v>5</v>
      </c>
      <c r="P20" s="226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6" t="s">
        <v>5</v>
      </c>
      <c r="P21" s="226"/>
      <c r="Q21" s="37"/>
      <c r="R21" s="38"/>
    </row>
    <row r="22" spans="2:18" s="1" customFormat="1" ht="6.9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" customHeight="1">
      <c r="B24" s="36"/>
      <c r="C24" s="37"/>
      <c r="D24" s="37"/>
      <c r="E24" s="231" t="s">
        <v>5</v>
      </c>
      <c r="F24" s="231"/>
      <c r="G24" s="231"/>
      <c r="H24" s="231"/>
      <c r="I24" s="231"/>
      <c r="J24" s="231"/>
      <c r="K24" s="231"/>
      <c r="L24" s="231"/>
      <c r="M24" s="37"/>
      <c r="N24" s="37"/>
      <c r="O24" s="37"/>
      <c r="P24" s="37"/>
      <c r="Q24" s="37"/>
      <c r="R24" s="38"/>
    </row>
    <row r="25" spans="2:18" s="1" customFormat="1" ht="6.9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" customHeight="1">
      <c r="B27" s="36"/>
      <c r="C27" s="37"/>
      <c r="D27" s="117" t="s">
        <v>122</v>
      </c>
      <c r="E27" s="37"/>
      <c r="F27" s="37"/>
      <c r="G27" s="37"/>
      <c r="H27" s="37"/>
      <c r="I27" s="37"/>
      <c r="J27" s="37"/>
      <c r="K27" s="37"/>
      <c r="L27" s="37"/>
      <c r="M27" s="232">
        <f>N88</f>
        <v>0</v>
      </c>
      <c r="N27" s="232"/>
      <c r="O27" s="232"/>
      <c r="P27" s="232"/>
      <c r="Q27" s="37"/>
      <c r="R27" s="38"/>
    </row>
    <row r="28" spans="2:18" s="1" customFormat="1" ht="14.4" customHeight="1">
      <c r="B28" s="36"/>
      <c r="C28" s="37"/>
      <c r="D28" s="35" t="s">
        <v>106</v>
      </c>
      <c r="E28" s="37"/>
      <c r="F28" s="37"/>
      <c r="G28" s="37"/>
      <c r="H28" s="37"/>
      <c r="I28" s="37"/>
      <c r="J28" s="37"/>
      <c r="K28" s="37"/>
      <c r="L28" s="37"/>
      <c r="M28" s="232">
        <f>N94</f>
        <v>0</v>
      </c>
      <c r="N28" s="232"/>
      <c r="O28" s="232"/>
      <c r="P28" s="232"/>
      <c r="Q28" s="37"/>
      <c r="R28" s="38"/>
    </row>
    <row r="29" spans="2:18" s="1" customFormat="1" ht="6.9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5">
        <f>ROUND(M27+M28,2)</f>
        <v>0</v>
      </c>
      <c r="N30" s="258"/>
      <c r="O30" s="258"/>
      <c r="P30" s="258"/>
      <c r="Q30" s="37"/>
      <c r="R30" s="38"/>
    </row>
    <row r="31" spans="2:18" s="1" customFormat="1" ht="6.9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72">
        <f>(SUM(BE94:BE101)+SUM(BE119:BE150))</f>
        <v>0</v>
      </c>
      <c r="I32" s="258"/>
      <c r="J32" s="258"/>
      <c r="K32" s="37"/>
      <c r="L32" s="37"/>
      <c r="M32" s="272">
        <f>ROUND((SUM(BE94:BE101)+SUM(BE119:BE150)), 2)*F32</f>
        <v>0</v>
      </c>
      <c r="N32" s="258"/>
      <c r="O32" s="258"/>
      <c r="P32" s="258"/>
      <c r="Q32" s="37"/>
      <c r="R32" s="38"/>
    </row>
    <row r="33" spans="2:18" s="1" customFormat="1" ht="14.4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72">
        <f>(SUM(BF94:BF101)+SUM(BF119:BF150))</f>
        <v>0</v>
      </c>
      <c r="I33" s="258"/>
      <c r="J33" s="258"/>
      <c r="K33" s="37"/>
      <c r="L33" s="37"/>
      <c r="M33" s="272">
        <f>ROUND((SUM(BF94:BF101)+SUM(BF119:BF150)), 2)*F33</f>
        <v>0</v>
      </c>
      <c r="N33" s="258"/>
      <c r="O33" s="258"/>
      <c r="P33" s="258"/>
      <c r="Q33" s="37"/>
      <c r="R33" s="38"/>
    </row>
    <row r="34" spans="2:18" s="1" customFormat="1" ht="14.4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72">
        <f>(SUM(BG94:BG101)+SUM(BG119:BG150))</f>
        <v>0</v>
      </c>
      <c r="I34" s="258"/>
      <c r="J34" s="258"/>
      <c r="K34" s="37"/>
      <c r="L34" s="37"/>
      <c r="M34" s="272">
        <v>0</v>
      </c>
      <c r="N34" s="258"/>
      <c r="O34" s="258"/>
      <c r="P34" s="258"/>
      <c r="Q34" s="37"/>
      <c r="R34" s="38"/>
    </row>
    <row r="35" spans="2:18" s="1" customFormat="1" ht="14.4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72">
        <f>(SUM(BH94:BH101)+SUM(BH119:BH150))</f>
        <v>0</v>
      </c>
      <c r="I35" s="258"/>
      <c r="J35" s="258"/>
      <c r="K35" s="37"/>
      <c r="L35" s="37"/>
      <c r="M35" s="272">
        <v>0</v>
      </c>
      <c r="N35" s="258"/>
      <c r="O35" s="258"/>
      <c r="P35" s="258"/>
      <c r="Q35" s="37"/>
      <c r="R35" s="38"/>
    </row>
    <row r="36" spans="2:18" s="1" customFormat="1" ht="14.4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72">
        <f>(SUM(BI94:BI101)+SUM(BI119:BI150))</f>
        <v>0</v>
      </c>
      <c r="I36" s="258"/>
      <c r="J36" s="258"/>
      <c r="K36" s="37"/>
      <c r="L36" s="37"/>
      <c r="M36" s="272">
        <v>0</v>
      </c>
      <c r="N36" s="258"/>
      <c r="O36" s="258"/>
      <c r="P36" s="258"/>
      <c r="Q36" s="37"/>
      <c r="R36" s="38"/>
    </row>
    <row r="37" spans="2:18" s="1" customFormat="1" ht="6.9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73">
        <f>SUM(M30:M36)</f>
        <v>0</v>
      </c>
      <c r="M38" s="273"/>
      <c r="N38" s="273"/>
      <c r="O38" s="273"/>
      <c r="P38" s="274"/>
      <c r="Q38" s="115"/>
      <c r="R38" s="38"/>
    </row>
    <row r="39" spans="2:18" s="1" customFormat="1" ht="14.4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 ht="14.4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 ht="14.4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 ht="14.4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18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18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18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18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18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18" s="1" customFormat="1" ht="14.4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" customHeight="1">
      <c r="B76" s="36"/>
      <c r="C76" s="206" t="s">
        <v>123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38"/>
    </row>
    <row r="77" spans="2:18" s="1" customFormat="1" ht="6.9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9" t="str">
        <f>F6</f>
        <v>Ochranná opatření Mariánské Radčice - SO 08.4 TENISOVÉ HŘIŠTĚ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s="1" customFormat="1" ht="36.9" customHeight="1">
      <c r="B79" s="36"/>
      <c r="C79" s="70" t="s">
        <v>119</v>
      </c>
      <c r="D79" s="37"/>
      <c r="E79" s="37"/>
      <c r="F79" s="208" t="str">
        <f>F7</f>
        <v>VON - Vedlejší a ostatní náklady</v>
      </c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37"/>
      <c r="R79" s="38"/>
    </row>
    <row r="80" spans="2:18" s="1" customFormat="1" ht="6.9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65" s="1" customFormat="1" ht="18" customHeight="1">
      <c r="B81" s="36"/>
      <c r="C81" s="31" t="s">
        <v>23</v>
      </c>
      <c r="D81" s="37"/>
      <c r="E81" s="37"/>
      <c r="F81" s="29" t="str">
        <f>F9</f>
        <v>Mariánské Radčice</v>
      </c>
      <c r="G81" s="37"/>
      <c r="H81" s="37"/>
      <c r="I81" s="37"/>
      <c r="J81" s="37"/>
      <c r="K81" s="31" t="s">
        <v>25</v>
      </c>
      <c r="L81" s="37"/>
      <c r="M81" s="261" t="str">
        <f>IF(O9="","",O9)</f>
        <v>17. 12. 2017</v>
      </c>
      <c r="N81" s="261"/>
      <c r="O81" s="261"/>
      <c r="P81" s="261"/>
      <c r="Q81" s="37"/>
      <c r="R81" s="38"/>
    </row>
    <row r="82" spans="2:65" s="1" customFormat="1" ht="6.9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65" s="1" customFormat="1" ht="13.2">
      <c r="B83" s="36"/>
      <c r="C83" s="31" t="s">
        <v>27</v>
      </c>
      <c r="D83" s="37"/>
      <c r="E83" s="37"/>
      <c r="F83" s="29" t="str">
        <f>E12</f>
        <v>SD a.s. Doly Bílina</v>
      </c>
      <c r="G83" s="37"/>
      <c r="H83" s="37"/>
      <c r="I83" s="37"/>
      <c r="J83" s="37"/>
      <c r="K83" s="31" t="s">
        <v>33</v>
      </c>
      <c r="L83" s="37"/>
      <c r="M83" s="226" t="str">
        <f>E18</f>
        <v>Ing. arch. Fr. Abraham</v>
      </c>
      <c r="N83" s="226"/>
      <c r="O83" s="226"/>
      <c r="P83" s="226"/>
      <c r="Q83" s="226"/>
      <c r="R83" s="38"/>
    </row>
    <row r="84" spans="2:65" s="1" customFormat="1" ht="14.4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6" t="str">
        <f>E21</f>
        <v>Pavel Šouta</v>
      </c>
      <c r="N84" s="226"/>
      <c r="O84" s="226"/>
      <c r="P84" s="226"/>
      <c r="Q84" s="226"/>
      <c r="R84" s="38"/>
    </row>
    <row r="85" spans="2:65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65" s="1" customFormat="1" ht="29.25" customHeight="1">
      <c r="B86" s="36"/>
      <c r="C86" s="270" t="s">
        <v>124</v>
      </c>
      <c r="D86" s="271"/>
      <c r="E86" s="271"/>
      <c r="F86" s="271"/>
      <c r="G86" s="271"/>
      <c r="H86" s="115"/>
      <c r="I86" s="115"/>
      <c r="J86" s="115"/>
      <c r="K86" s="115"/>
      <c r="L86" s="115"/>
      <c r="M86" s="115"/>
      <c r="N86" s="270" t="s">
        <v>125</v>
      </c>
      <c r="O86" s="271"/>
      <c r="P86" s="271"/>
      <c r="Q86" s="271"/>
      <c r="R86" s="38"/>
    </row>
    <row r="87" spans="2:65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65" s="1" customFormat="1" ht="29.25" customHeight="1">
      <c r="B88" s="36"/>
      <c r="C88" s="123" t="s">
        <v>126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198">
        <f>N119</f>
        <v>0</v>
      </c>
      <c r="O88" s="268"/>
      <c r="P88" s="268"/>
      <c r="Q88" s="268"/>
      <c r="R88" s="38"/>
      <c r="AU88" s="20" t="s">
        <v>127</v>
      </c>
    </row>
    <row r="89" spans="2:65" s="6" customFormat="1" ht="24.9" customHeight="1">
      <c r="B89" s="124"/>
      <c r="C89" s="125"/>
      <c r="D89" s="126" t="s">
        <v>625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39">
        <f>N120</f>
        <v>0</v>
      </c>
      <c r="O89" s="266"/>
      <c r="P89" s="266"/>
      <c r="Q89" s="266"/>
      <c r="R89" s="127"/>
    </row>
    <row r="90" spans="2:65" s="7" customFormat="1" ht="19.95" customHeight="1">
      <c r="B90" s="128"/>
      <c r="C90" s="129"/>
      <c r="D90" s="103" t="s">
        <v>626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6">
        <f>N121</f>
        <v>0</v>
      </c>
      <c r="O90" s="267"/>
      <c r="P90" s="267"/>
      <c r="Q90" s="267"/>
      <c r="R90" s="130"/>
    </row>
    <row r="91" spans="2:65" s="7" customFormat="1" ht="19.95" customHeight="1">
      <c r="B91" s="128"/>
      <c r="C91" s="129"/>
      <c r="D91" s="103" t="s">
        <v>627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6">
        <f>N128</f>
        <v>0</v>
      </c>
      <c r="O91" s="267"/>
      <c r="P91" s="267"/>
      <c r="Q91" s="267"/>
      <c r="R91" s="130"/>
    </row>
    <row r="92" spans="2:65" s="7" customFormat="1" ht="19.95" customHeight="1">
      <c r="B92" s="128"/>
      <c r="C92" s="129"/>
      <c r="D92" s="103" t="s">
        <v>628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96">
        <f>N147</f>
        <v>0</v>
      </c>
      <c r="O92" s="267"/>
      <c r="P92" s="267"/>
      <c r="Q92" s="267"/>
      <c r="R92" s="130"/>
    </row>
    <row r="93" spans="2:65" s="1" customFormat="1" ht="21.75" customHeight="1"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8"/>
    </row>
    <row r="94" spans="2:65" s="1" customFormat="1" ht="29.25" customHeight="1">
      <c r="B94" s="36"/>
      <c r="C94" s="123" t="s">
        <v>135</v>
      </c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268">
        <f>ROUND(N95+N96+N97+N98+N99+N100,2)</f>
        <v>0</v>
      </c>
      <c r="O94" s="269"/>
      <c r="P94" s="269"/>
      <c r="Q94" s="269"/>
      <c r="R94" s="38"/>
      <c r="T94" s="131"/>
      <c r="U94" s="132" t="s">
        <v>42</v>
      </c>
    </row>
    <row r="95" spans="2:65" s="1" customFormat="1" ht="18" customHeight="1">
      <c r="B95" s="133"/>
      <c r="C95" s="134"/>
      <c r="D95" s="193" t="s">
        <v>136</v>
      </c>
      <c r="E95" s="264"/>
      <c r="F95" s="264"/>
      <c r="G95" s="264"/>
      <c r="H95" s="264"/>
      <c r="I95" s="134"/>
      <c r="J95" s="134"/>
      <c r="K95" s="134"/>
      <c r="L95" s="134"/>
      <c r="M95" s="134"/>
      <c r="N95" s="195">
        <f>ROUND(N88*T95,2)</f>
        <v>0</v>
      </c>
      <c r="O95" s="265"/>
      <c r="P95" s="265"/>
      <c r="Q95" s="265"/>
      <c r="R95" s="136"/>
      <c r="S95" s="137"/>
      <c r="T95" s="138"/>
      <c r="U95" s="139" t="s">
        <v>43</v>
      </c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40" t="s">
        <v>137</v>
      </c>
      <c r="AZ95" s="137"/>
      <c r="BA95" s="137"/>
      <c r="BB95" s="137"/>
      <c r="BC95" s="137"/>
      <c r="BD95" s="137"/>
      <c r="BE95" s="141">
        <f t="shared" ref="BE95:BE100" si="0">IF(U95="základní",N95,0)</f>
        <v>0</v>
      </c>
      <c r="BF95" s="141">
        <f t="shared" ref="BF95:BF100" si="1">IF(U95="snížená",N95,0)</f>
        <v>0</v>
      </c>
      <c r="BG95" s="141">
        <f t="shared" ref="BG95:BG100" si="2">IF(U95="zákl. přenesená",N95,0)</f>
        <v>0</v>
      </c>
      <c r="BH95" s="141">
        <f t="shared" ref="BH95:BH100" si="3">IF(U95="sníž. přenesená",N95,0)</f>
        <v>0</v>
      </c>
      <c r="BI95" s="141">
        <f t="shared" ref="BI95:BI100" si="4">IF(U95="nulová",N95,0)</f>
        <v>0</v>
      </c>
      <c r="BJ95" s="140" t="s">
        <v>86</v>
      </c>
      <c r="BK95" s="137"/>
      <c r="BL95" s="137"/>
      <c r="BM95" s="137"/>
    </row>
    <row r="96" spans="2:65" s="1" customFormat="1" ht="18" customHeight="1">
      <c r="B96" s="133"/>
      <c r="C96" s="134"/>
      <c r="D96" s="193" t="s">
        <v>138</v>
      </c>
      <c r="E96" s="264"/>
      <c r="F96" s="264"/>
      <c r="G96" s="264"/>
      <c r="H96" s="264"/>
      <c r="I96" s="134"/>
      <c r="J96" s="134"/>
      <c r="K96" s="134"/>
      <c r="L96" s="134"/>
      <c r="M96" s="134"/>
      <c r="N96" s="195">
        <f>ROUND(N88*T96,2)</f>
        <v>0</v>
      </c>
      <c r="O96" s="265"/>
      <c r="P96" s="265"/>
      <c r="Q96" s="265"/>
      <c r="R96" s="136"/>
      <c r="S96" s="137"/>
      <c r="T96" s="138"/>
      <c r="U96" s="139" t="s">
        <v>43</v>
      </c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40" t="s">
        <v>137</v>
      </c>
      <c r="AZ96" s="137"/>
      <c r="BA96" s="137"/>
      <c r="BB96" s="137"/>
      <c r="BC96" s="137"/>
      <c r="BD96" s="137"/>
      <c r="BE96" s="141">
        <f t="shared" si="0"/>
        <v>0</v>
      </c>
      <c r="BF96" s="141">
        <f t="shared" si="1"/>
        <v>0</v>
      </c>
      <c r="BG96" s="141">
        <f t="shared" si="2"/>
        <v>0</v>
      </c>
      <c r="BH96" s="141">
        <f t="shared" si="3"/>
        <v>0</v>
      </c>
      <c r="BI96" s="141">
        <f t="shared" si="4"/>
        <v>0</v>
      </c>
      <c r="BJ96" s="140" t="s">
        <v>86</v>
      </c>
      <c r="BK96" s="137"/>
      <c r="BL96" s="137"/>
      <c r="BM96" s="137"/>
    </row>
    <row r="97" spans="2:65" s="1" customFormat="1" ht="18" customHeight="1">
      <c r="B97" s="133"/>
      <c r="C97" s="134"/>
      <c r="D97" s="193" t="s">
        <v>139</v>
      </c>
      <c r="E97" s="264"/>
      <c r="F97" s="264"/>
      <c r="G97" s="264"/>
      <c r="H97" s="264"/>
      <c r="I97" s="134"/>
      <c r="J97" s="134"/>
      <c r="K97" s="134"/>
      <c r="L97" s="134"/>
      <c r="M97" s="134"/>
      <c r="N97" s="195">
        <f>ROUND(N88*T97,2)</f>
        <v>0</v>
      </c>
      <c r="O97" s="265"/>
      <c r="P97" s="265"/>
      <c r="Q97" s="265"/>
      <c r="R97" s="136"/>
      <c r="S97" s="137"/>
      <c r="T97" s="138"/>
      <c r="U97" s="139" t="s">
        <v>43</v>
      </c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40" t="s">
        <v>137</v>
      </c>
      <c r="AZ97" s="137"/>
      <c r="BA97" s="137"/>
      <c r="BB97" s="137"/>
      <c r="BC97" s="137"/>
      <c r="BD97" s="137"/>
      <c r="BE97" s="141">
        <f t="shared" si="0"/>
        <v>0</v>
      </c>
      <c r="BF97" s="141">
        <f t="shared" si="1"/>
        <v>0</v>
      </c>
      <c r="BG97" s="141">
        <f t="shared" si="2"/>
        <v>0</v>
      </c>
      <c r="BH97" s="141">
        <f t="shared" si="3"/>
        <v>0</v>
      </c>
      <c r="BI97" s="141">
        <f t="shared" si="4"/>
        <v>0</v>
      </c>
      <c r="BJ97" s="140" t="s">
        <v>86</v>
      </c>
      <c r="BK97" s="137"/>
      <c r="BL97" s="137"/>
      <c r="BM97" s="137"/>
    </row>
    <row r="98" spans="2:65" s="1" customFormat="1" ht="18" customHeight="1">
      <c r="B98" s="133"/>
      <c r="C98" s="134"/>
      <c r="D98" s="193" t="s">
        <v>140</v>
      </c>
      <c r="E98" s="264"/>
      <c r="F98" s="264"/>
      <c r="G98" s="264"/>
      <c r="H98" s="264"/>
      <c r="I98" s="134"/>
      <c r="J98" s="134"/>
      <c r="K98" s="134"/>
      <c r="L98" s="134"/>
      <c r="M98" s="134"/>
      <c r="N98" s="195">
        <f>ROUND(N88*T98,2)</f>
        <v>0</v>
      </c>
      <c r="O98" s="265"/>
      <c r="P98" s="265"/>
      <c r="Q98" s="265"/>
      <c r="R98" s="136"/>
      <c r="S98" s="137"/>
      <c r="T98" s="138"/>
      <c r="U98" s="139" t="s">
        <v>43</v>
      </c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40" t="s">
        <v>137</v>
      </c>
      <c r="AZ98" s="137"/>
      <c r="BA98" s="137"/>
      <c r="BB98" s="137"/>
      <c r="BC98" s="137"/>
      <c r="BD98" s="137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7"/>
      <c r="BL98" s="137"/>
      <c r="BM98" s="137"/>
    </row>
    <row r="99" spans="2:65" s="1" customFormat="1" ht="18" customHeight="1">
      <c r="B99" s="133"/>
      <c r="C99" s="134"/>
      <c r="D99" s="193" t="s">
        <v>141</v>
      </c>
      <c r="E99" s="264"/>
      <c r="F99" s="264"/>
      <c r="G99" s="264"/>
      <c r="H99" s="264"/>
      <c r="I99" s="134"/>
      <c r="J99" s="134"/>
      <c r="K99" s="134"/>
      <c r="L99" s="134"/>
      <c r="M99" s="134"/>
      <c r="N99" s="195">
        <f>ROUND(N88*T99,2)</f>
        <v>0</v>
      </c>
      <c r="O99" s="265"/>
      <c r="P99" s="265"/>
      <c r="Q99" s="265"/>
      <c r="R99" s="136"/>
      <c r="S99" s="137"/>
      <c r="T99" s="138"/>
      <c r="U99" s="139" t="s">
        <v>43</v>
      </c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40" t="s">
        <v>137</v>
      </c>
      <c r="AZ99" s="137"/>
      <c r="BA99" s="137"/>
      <c r="BB99" s="137"/>
      <c r="BC99" s="137"/>
      <c r="BD99" s="137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7"/>
      <c r="BL99" s="137"/>
      <c r="BM99" s="137"/>
    </row>
    <row r="100" spans="2:65" s="1" customFormat="1" ht="18" customHeight="1">
      <c r="B100" s="133"/>
      <c r="C100" s="134"/>
      <c r="D100" s="135" t="s">
        <v>142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95">
        <f>ROUND(N88*T100,2)</f>
        <v>0</v>
      </c>
      <c r="O100" s="265"/>
      <c r="P100" s="265"/>
      <c r="Q100" s="265"/>
      <c r="R100" s="136"/>
      <c r="S100" s="137"/>
      <c r="T100" s="142"/>
      <c r="U100" s="143" t="s">
        <v>43</v>
      </c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40" t="s">
        <v>143</v>
      </c>
      <c r="AZ100" s="137"/>
      <c r="BA100" s="137"/>
      <c r="BB100" s="137"/>
      <c r="BC100" s="137"/>
      <c r="BD100" s="137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7"/>
      <c r="BL100" s="137"/>
      <c r="BM100" s="137"/>
    </row>
    <row r="101" spans="2:65" s="1" customFormat="1"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8"/>
    </row>
    <row r="102" spans="2:65" s="1" customFormat="1" ht="29.25" customHeight="1">
      <c r="B102" s="36"/>
      <c r="C102" s="114" t="s">
        <v>111</v>
      </c>
      <c r="D102" s="115"/>
      <c r="E102" s="115"/>
      <c r="F102" s="115"/>
      <c r="G102" s="115"/>
      <c r="H102" s="115"/>
      <c r="I102" s="115"/>
      <c r="J102" s="115"/>
      <c r="K102" s="115"/>
      <c r="L102" s="190">
        <f>ROUND(SUM(N88+N94),2)</f>
        <v>0</v>
      </c>
      <c r="M102" s="190"/>
      <c r="N102" s="190"/>
      <c r="O102" s="190"/>
      <c r="P102" s="190"/>
      <c r="Q102" s="190"/>
      <c r="R102" s="38"/>
    </row>
    <row r="103" spans="2:65" s="1" customFormat="1" ht="6.9" customHeight="1"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</row>
    <row r="107" spans="2:65" s="1" customFormat="1" ht="6.9" customHeight="1"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5"/>
    </row>
    <row r="108" spans="2:65" s="1" customFormat="1" ht="36.9" customHeight="1">
      <c r="B108" s="36"/>
      <c r="C108" s="206" t="s">
        <v>144</v>
      </c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38"/>
    </row>
    <row r="109" spans="2:65" s="1" customFormat="1" ht="6.9" customHeight="1"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</row>
    <row r="110" spans="2:65" s="1" customFormat="1" ht="30" customHeight="1">
      <c r="B110" s="36"/>
      <c r="C110" s="31" t="s">
        <v>19</v>
      </c>
      <c r="D110" s="37"/>
      <c r="E110" s="37"/>
      <c r="F110" s="259" t="str">
        <f>F6</f>
        <v>Ochranná opatření Mariánské Radčice - SO 08.4 TENISOVÉ HŘIŠTĚ</v>
      </c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37"/>
      <c r="R110" s="38"/>
    </row>
    <row r="111" spans="2:65" s="1" customFormat="1" ht="36.9" customHeight="1">
      <c r="B111" s="36"/>
      <c r="C111" s="70" t="s">
        <v>119</v>
      </c>
      <c r="D111" s="37"/>
      <c r="E111" s="37"/>
      <c r="F111" s="208" t="str">
        <f>F7</f>
        <v>VON - Vedlejší a ostatní náklady</v>
      </c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37"/>
      <c r="R111" s="38"/>
    </row>
    <row r="112" spans="2:65" s="1" customFormat="1" ht="6.9" customHeigh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65" s="1" customFormat="1" ht="18" customHeight="1">
      <c r="B113" s="36"/>
      <c r="C113" s="31" t="s">
        <v>23</v>
      </c>
      <c r="D113" s="37"/>
      <c r="E113" s="37"/>
      <c r="F113" s="29" t="str">
        <f>F9</f>
        <v>Mariánské Radčice</v>
      </c>
      <c r="G113" s="37"/>
      <c r="H113" s="37"/>
      <c r="I113" s="37"/>
      <c r="J113" s="37"/>
      <c r="K113" s="31" t="s">
        <v>25</v>
      </c>
      <c r="L113" s="37"/>
      <c r="M113" s="261" t="str">
        <f>IF(O9="","",O9)</f>
        <v>17. 12. 2017</v>
      </c>
      <c r="N113" s="261"/>
      <c r="O113" s="261"/>
      <c r="P113" s="261"/>
      <c r="Q113" s="37"/>
      <c r="R113" s="38"/>
    </row>
    <row r="114" spans="2:65" s="1" customFormat="1" ht="6.9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3.2">
      <c r="B115" s="36"/>
      <c r="C115" s="31" t="s">
        <v>27</v>
      </c>
      <c r="D115" s="37"/>
      <c r="E115" s="37"/>
      <c r="F115" s="29" t="str">
        <f>E12</f>
        <v>SD a.s. Doly Bílina</v>
      </c>
      <c r="G115" s="37"/>
      <c r="H115" s="37"/>
      <c r="I115" s="37"/>
      <c r="J115" s="37"/>
      <c r="K115" s="31" t="s">
        <v>33</v>
      </c>
      <c r="L115" s="37"/>
      <c r="M115" s="226" t="str">
        <f>E18</f>
        <v>Ing. arch. Fr. Abraham</v>
      </c>
      <c r="N115" s="226"/>
      <c r="O115" s="226"/>
      <c r="P115" s="226"/>
      <c r="Q115" s="226"/>
      <c r="R115" s="38"/>
    </row>
    <row r="116" spans="2:65" s="1" customFormat="1" ht="14.4" customHeight="1">
      <c r="B116" s="36"/>
      <c r="C116" s="31" t="s">
        <v>31</v>
      </c>
      <c r="D116" s="37"/>
      <c r="E116" s="37"/>
      <c r="F116" s="29" t="str">
        <f>IF(E15="","",E15)</f>
        <v>DPS</v>
      </c>
      <c r="G116" s="37"/>
      <c r="H116" s="37"/>
      <c r="I116" s="37"/>
      <c r="J116" s="37"/>
      <c r="K116" s="31" t="s">
        <v>36</v>
      </c>
      <c r="L116" s="37"/>
      <c r="M116" s="226" t="str">
        <f>E21</f>
        <v>Pavel Šouta</v>
      </c>
      <c r="N116" s="226"/>
      <c r="O116" s="226"/>
      <c r="P116" s="226"/>
      <c r="Q116" s="226"/>
      <c r="R116" s="38"/>
    </row>
    <row r="117" spans="2:65" s="1" customFormat="1" ht="10.35" customHeight="1"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8"/>
    </row>
    <row r="118" spans="2:65" s="8" customFormat="1" ht="29.25" customHeight="1">
      <c r="B118" s="144"/>
      <c r="C118" s="145" t="s">
        <v>145</v>
      </c>
      <c r="D118" s="146" t="s">
        <v>146</v>
      </c>
      <c r="E118" s="146" t="s">
        <v>60</v>
      </c>
      <c r="F118" s="262" t="s">
        <v>147</v>
      </c>
      <c r="G118" s="262"/>
      <c r="H118" s="262"/>
      <c r="I118" s="262"/>
      <c r="J118" s="146" t="s">
        <v>148</v>
      </c>
      <c r="K118" s="146" t="s">
        <v>149</v>
      </c>
      <c r="L118" s="262" t="s">
        <v>150</v>
      </c>
      <c r="M118" s="262"/>
      <c r="N118" s="262" t="s">
        <v>125</v>
      </c>
      <c r="O118" s="262"/>
      <c r="P118" s="262"/>
      <c r="Q118" s="263"/>
      <c r="R118" s="147"/>
      <c r="T118" s="77" t="s">
        <v>151</v>
      </c>
      <c r="U118" s="78" t="s">
        <v>42</v>
      </c>
      <c r="V118" s="78" t="s">
        <v>152</v>
      </c>
      <c r="W118" s="78" t="s">
        <v>153</v>
      </c>
      <c r="X118" s="78" t="s">
        <v>154</v>
      </c>
      <c r="Y118" s="78" t="s">
        <v>155</v>
      </c>
      <c r="Z118" s="78" t="s">
        <v>156</v>
      </c>
      <c r="AA118" s="79" t="s">
        <v>157</v>
      </c>
    </row>
    <row r="119" spans="2:65" s="1" customFormat="1" ht="29.25" customHeight="1">
      <c r="B119" s="36"/>
      <c r="C119" s="81" t="s">
        <v>122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236">
        <f>BK119</f>
        <v>0</v>
      </c>
      <c r="O119" s="237"/>
      <c r="P119" s="237"/>
      <c r="Q119" s="237"/>
      <c r="R119" s="38"/>
      <c r="T119" s="80"/>
      <c r="U119" s="52"/>
      <c r="V119" s="52"/>
      <c r="W119" s="148">
        <f>W120+W151</f>
        <v>0</v>
      </c>
      <c r="X119" s="52"/>
      <c r="Y119" s="148">
        <f>Y120+Y151</f>
        <v>0</v>
      </c>
      <c r="Z119" s="52"/>
      <c r="AA119" s="149">
        <f>AA120+AA151</f>
        <v>0</v>
      </c>
      <c r="AT119" s="20" t="s">
        <v>77</v>
      </c>
      <c r="AU119" s="20" t="s">
        <v>127</v>
      </c>
      <c r="BK119" s="150">
        <f>BK120+BK151</f>
        <v>0</v>
      </c>
    </row>
    <row r="120" spans="2:65" s="9" customFormat="1" ht="37.35" customHeight="1">
      <c r="B120" s="151"/>
      <c r="C120" s="152"/>
      <c r="D120" s="153" t="s">
        <v>625</v>
      </c>
      <c r="E120" s="153"/>
      <c r="F120" s="153"/>
      <c r="G120" s="153"/>
      <c r="H120" s="153"/>
      <c r="I120" s="153"/>
      <c r="J120" s="153"/>
      <c r="K120" s="153"/>
      <c r="L120" s="153"/>
      <c r="M120" s="153"/>
      <c r="N120" s="238">
        <f>BK120</f>
        <v>0</v>
      </c>
      <c r="O120" s="239"/>
      <c r="P120" s="239"/>
      <c r="Q120" s="239"/>
      <c r="R120" s="154"/>
      <c r="T120" s="155"/>
      <c r="U120" s="152"/>
      <c r="V120" s="152"/>
      <c r="W120" s="156">
        <f>W121+W128+W147</f>
        <v>0</v>
      </c>
      <c r="X120" s="152"/>
      <c r="Y120" s="156">
        <f>Y121+Y128+Y147</f>
        <v>0</v>
      </c>
      <c r="Z120" s="152"/>
      <c r="AA120" s="157">
        <f>AA121+AA128+AA147</f>
        <v>0</v>
      </c>
      <c r="AR120" s="158" t="s">
        <v>165</v>
      </c>
      <c r="AT120" s="159" t="s">
        <v>77</v>
      </c>
      <c r="AU120" s="159" t="s">
        <v>78</v>
      </c>
      <c r="AY120" s="158" t="s">
        <v>158</v>
      </c>
      <c r="BK120" s="160">
        <f>BK121+BK128+BK147</f>
        <v>0</v>
      </c>
    </row>
    <row r="121" spans="2:65" s="9" customFormat="1" ht="19.95" customHeight="1">
      <c r="B121" s="151"/>
      <c r="C121" s="152"/>
      <c r="D121" s="161" t="s">
        <v>626</v>
      </c>
      <c r="E121" s="161"/>
      <c r="F121" s="161"/>
      <c r="G121" s="161"/>
      <c r="H121" s="161"/>
      <c r="I121" s="161"/>
      <c r="J121" s="161"/>
      <c r="K121" s="161"/>
      <c r="L121" s="161"/>
      <c r="M121" s="161"/>
      <c r="N121" s="240">
        <f>BK121</f>
        <v>0</v>
      </c>
      <c r="O121" s="241"/>
      <c r="P121" s="241"/>
      <c r="Q121" s="241"/>
      <c r="R121" s="154"/>
      <c r="T121" s="155"/>
      <c r="U121" s="152"/>
      <c r="V121" s="152"/>
      <c r="W121" s="156">
        <f>SUM(W122:W127)</f>
        <v>0</v>
      </c>
      <c r="X121" s="152"/>
      <c r="Y121" s="156">
        <f>SUM(Y122:Y127)</f>
        <v>0</v>
      </c>
      <c r="Z121" s="152"/>
      <c r="AA121" s="157">
        <f>SUM(AA122:AA127)</f>
        <v>0</v>
      </c>
      <c r="AR121" s="158" t="s">
        <v>165</v>
      </c>
      <c r="AT121" s="159" t="s">
        <v>77</v>
      </c>
      <c r="AU121" s="159" t="s">
        <v>86</v>
      </c>
      <c r="AY121" s="158" t="s">
        <v>158</v>
      </c>
      <c r="BK121" s="160">
        <f>SUM(BK122:BK127)</f>
        <v>0</v>
      </c>
    </row>
    <row r="122" spans="2:65" s="1" customFormat="1" ht="14.4" customHeight="1">
      <c r="B122" s="133"/>
      <c r="C122" s="162" t="s">
        <v>86</v>
      </c>
      <c r="D122" s="162" t="s">
        <v>159</v>
      </c>
      <c r="E122" s="163" t="s">
        <v>629</v>
      </c>
      <c r="F122" s="254" t="s">
        <v>630</v>
      </c>
      <c r="G122" s="254"/>
      <c r="H122" s="254"/>
      <c r="I122" s="254"/>
      <c r="J122" s="164" t="s">
        <v>631</v>
      </c>
      <c r="K122" s="165">
        <v>1</v>
      </c>
      <c r="L122" s="255">
        <v>0</v>
      </c>
      <c r="M122" s="255"/>
      <c r="N122" s="253">
        <f>ROUND(L122*K122,2)</f>
        <v>0</v>
      </c>
      <c r="O122" s="253"/>
      <c r="P122" s="253"/>
      <c r="Q122" s="253"/>
      <c r="R122" s="136"/>
      <c r="T122" s="166" t="s">
        <v>5</v>
      </c>
      <c r="U122" s="45" t="s">
        <v>43</v>
      </c>
      <c r="V122" s="37"/>
      <c r="W122" s="167">
        <f>V122*K122</f>
        <v>0</v>
      </c>
      <c r="X122" s="167">
        <v>0</v>
      </c>
      <c r="Y122" s="167">
        <f>X122*K122</f>
        <v>0</v>
      </c>
      <c r="Z122" s="167">
        <v>0</v>
      </c>
      <c r="AA122" s="168">
        <f>Z122*K122</f>
        <v>0</v>
      </c>
      <c r="AR122" s="20" t="s">
        <v>632</v>
      </c>
      <c r="AT122" s="20" t="s">
        <v>159</v>
      </c>
      <c r="AU122" s="20" t="s">
        <v>117</v>
      </c>
      <c r="AY122" s="20" t="s">
        <v>158</v>
      </c>
      <c r="BE122" s="107">
        <f>IF(U122="základní",N122,0)</f>
        <v>0</v>
      </c>
      <c r="BF122" s="107">
        <f>IF(U122="snížená",N122,0)</f>
        <v>0</v>
      </c>
      <c r="BG122" s="107">
        <f>IF(U122="zákl. přenesená",N122,0)</f>
        <v>0</v>
      </c>
      <c r="BH122" s="107">
        <f>IF(U122="sníž. přenesená",N122,0)</f>
        <v>0</v>
      </c>
      <c r="BI122" s="107">
        <f>IF(U122="nulová",N122,0)</f>
        <v>0</v>
      </c>
      <c r="BJ122" s="20" t="s">
        <v>86</v>
      </c>
      <c r="BK122" s="107">
        <f>ROUND(L122*K122,2)</f>
        <v>0</v>
      </c>
      <c r="BL122" s="20" t="s">
        <v>632</v>
      </c>
      <c r="BM122" s="20" t="s">
        <v>633</v>
      </c>
    </row>
    <row r="123" spans="2:65" s="10" customFormat="1" ht="14.4" customHeight="1">
      <c r="B123" s="169"/>
      <c r="C123" s="170"/>
      <c r="D123" s="170"/>
      <c r="E123" s="171" t="s">
        <v>5</v>
      </c>
      <c r="F123" s="246" t="s">
        <v>86</v>
      </c>
      <c r="G123" s="247"/>
      <c r="H123" s="247"/>
      <c r="I123" s="247"/>
      <c r="J123" s="170"/>
      <c r="K123" s="172">
        <v>1</v>
      </c>
      <c r="L123" s="170"/>
      <c r="M123" s="170"/>
      <c r="N123" s="170"/>
      <c r="O123" s="170"/>
      <c r="P123" s="170"/>
      <c r="Q123" s="170"/>
      <c r="R123" s="173"/>
      <c r="T123" s="174"/>
      <c r="U123" s="170"/>
      <c r="V123" s="170"/>
      <c r="W123" s="170"/>
      <c r="X123" s="170"/>
      <c r="Y123" s="170"/>
      <c r="Z123" s="170"/>
      <c r="AA123" s="175"/>
      <c r="AT123" s="176" t="s">
        <v>166</v>
      </c>
      <c r="AU123" s="176" t="s">
        <v>117</v>
      </c>
      <c r="AV123" s="10" t="s">
        <v>117</v>
      </c>
      <c r="AW123" s="10" t="s">
        <v>35</v>
      </c>
      <c r="AX123" s="10" t="s">
        <v>78</v>
      </c>
      <c r="AY123" s="176" t="s">
        <v>158</v>
      </c>
    </row>
    <row r="124" spans="2:65" s="11" customFormat="1" ht="14.4" customHeight="1">
      <c r="B124" s="177"/>
      <c r="C124" s="178"/>
      <c r="D124" s="178"/>
      <c r="E124" s="179" t="s">
        <v>5</v>
      </c>
      <c r="F124" s="248" t="s">
        <v>167</v>
      </c>
      <c r="G124" s="249"/>
      <c r="H124" s="249"/>
      <c r="I124" s="249"/>
      <c r="J124" s="178"/>
      <c r="K124" s="180">
        <v>1</v>
      </c>
      <c r="L124" s="178"/>
      <c r="M124" s="178"/>
      <c r="N124" s="178"/>
      <c r="O124" s="178"/>
      <c r="P124" s="178"/>
      <c r="Q124" s="178"/>
      <c r="R124" s="181"/>
      <c r="T124" s="182"/>
      <c r="U124" s="178"/>
      <c r="V124" s="178"/>
      <c r="W124" s="178"/>
      <c r="X124" s="178"/>
      <c r="Y124" s="178"/>
      <c r="Z124" s="178"/>
      <c r="AA124" s="183"/>
      <c r="AT124" s="184" t="s">
        <v>166</v>
      </c>
      <c r="AU124" s="184" t="s">
        <v>117</v>
      </c>
      <c r="AV124" s="11" t="s">
        <v>163</v>
      </c>
      <c r="AW124" s="11" t="s">
        <v>35</v>
      </c>
      <c r="AX124" s="11" t="s">
        <v>86</v>
      </c>
      <c r="AY124" s="184" t="s">
        <v>158</v>
      </c>
    </row>
    <row r="125" spans="2:65" s="1" customFormat="1" ht="14.4" customHeight="1">
      <c r="B125" s="133"/>
      <c r="C125" s="162" t="s">
        <v>117</v>
      </c>
      <c r="D125" s="162" t="s">
        <v>159</v>
      </c>
      <c r="E125" s="163" t="s">
        <v>634</v>
      </c>
      <c r="F125" s="254" t="s">
        <v>635</v>
      </c>
      <c r="G125" s="254"/>
      <c r="H125" s="254"/>
      <c r="I125" s="254"/>
      <c r="J125" s="164" t="s">
        <v>631</v>
      </c>
      <c r="K125" s="165">
        <v>1</v>
      </c>
      <c r="L125" s="255">
        <v>0</v>
      </c>
      <c r="M125" s="255"/>
      <c r="N125" s="253">
        <f>ROUND(L125*K125,2)</f>
        <v>0</v>
      </c>
      <c r="O125" s="253"/>
      <c r="P125" s="253"/>
      <c r="Q125" s="253"/>
      <c r="R125" s="136"/>
      <c r="T125" s="166" t="s">
        <v>5</v>
      </c>
      <c r="U125" s="45" t="s">
        <v>43</v>
      </c>
      <c r="V125" s="37"/>
      <c r="W125" s="167">
        <f>V125*K125</f>
        <v>0</v>
      </c>
      <c r="X125" s="167">
        <v>0</v>
      </c>
      <c r="Y125" s="167">
        <f>X125*K125</f>
        <v>0</v>
      </c>
      <c r="Z125" s="167">
        <v>0</v>
      </c>
      <c r="AA125" s="168">
        <f>Z125*K125</f>
        <v>0</v>
      </c>
      <c r="AR125" s="20" t="s">
        <v>632</v>
      </c>
      <c r="AT125" s="20" t="s">
        <v>159</v>
      </c>
      <c r="AU125" s="20" t="s">
        <v>117</v>
      </c>
      <c r="AY125" s="20" t="s">
        <v>158</v>
      </c>
      <c r="BE125" s="107">
        <f>IF(U125="základní",N125,0)</f>
        <v>0</v>
      </c>
      <c r="BF125" s="107">
        <f>IF(U125="snížená",N125,0)</f>
        <v>0</v>
      </c>
      <c r="BG125" s="107">
        <f>IF(U125="zákl. přenesená",N125,0)</f>
        <v>0</v>
      </c>
      <c r="BH125" s="107">
        <f>IF(U125="sníž. přenesená",N125,0)</f>
        <v>0</v>
      </c>
      <c r="BI125" s="107">
        <f>IF(U125="nulová",N125,0)</f>
        <v>0</v>
      </c>
      <c r="BJ125" s="20" t="s">
        <v>86</v>
      </c>
      <c r="BK125" s="107">
        <f>ROUND(L125*K125,2)</f>
        <v>0</v>
      </c>
      <c r="BL125" s="20" t="s">
        <v>632</v>
      </c>
      <c r="BM125" s="20" t="s">
        <v>636</v>
      </c>
    </row>
    <row r="126" spans="2:65" s="10" customFormat="1" ht="14.4" customHeight="1">
      <c r="B126" s="169"/>
      <c r="C126" s="170"/>
      <c r="D126" s="170"/>
      <c r="E126" s="171" t="s">
        <v>5</v>
      </c>
      <c r="F126" s="246" t="s">
        <v>86</v>
      </c>
      <c r="G126" s="247"/>
      <c r="H126" s="247"/>
      <c r="I126" s="247"/>
      <c r="J126" s="170"/>
      <c r="K126" s="172">
        <v>1</v>
      </c>
      <c r="L126" s="170"/>
      <c r="M126" s="170"/>
      <c r="N126" s="170"/>
      <c r="O126" s="170"/>
      <c r="P126" s="170"/>
      <c r="Q126" s="170"/>
      <c r="R126" s="173"/>
      <c r="T126" s="174"/>
      <c r="U126" s="170"/>
      <c r="V126" s="170"/>
      <c r="W126" s="170"/>
      <c r="X126" s="170"/>
      <c r="Y126" s="170"/>
      <c r="Z126" s="170"/>
      <c r="AA126" s="175"/>
      <c r="AT126" s="176" t="s">
        <v>166</v>
      </c>
      <c r="AU126" s="176" t="s">
        <v>117</v>
      </c>
      <c r="AV126" s="10" t="s">
        <v>117</v>
      </c>
      <c r="AW126" s="10" t="s">
        <v>35</v>
      </c>
      <c r="AX126" s="10" t="s">
        <v>78</v>
      </c>
      <c r="AY126" s="176" t="s">
        <v>158</v>
      </c>
    </row>
    <row r="127" spans="2:65" s="11" customFormat="1" ht="14.4" customHeight="1">
      <c r="B127" s="177"/>
      <c r="C127" s="178"/>
      <c r="D127" s="178"/>
      <c r="E127" s="179" t="s">
        <v>5</v>
      </c>
      <c r="F127" s="248" t="s">
        <v>167</v>
      </c>
      <c r="G127" s="249"/>
      <c r="H127" s="249"/>
      <c r="I127" s="249"/>
      <c r="J127" s="178"/>
      <c r="K127" s="180">
        <v>1</v>
      </c>
      <c r="L127" s="178"/>
      <c r="M127" s="178"/>
      <c r="N127" s="178"/>
      <c r="O127" s="178"/>
      <c r="P127" s="178"/>
      <c r="Q127" s="178"/>
      <c r="R127" s="181"/>
      <c r="T127" s="182"/>
      <c r="U127" s="178"/>
      <c r="V127" s="178"/>
      <c r="W127" s="178"/>
      <c r="X127" s="178"/>
      <c r="Y127" s="178"/>
      <c r="Z127" s="178"/>
      <c r="AA127" s="183"/>
      <c r="AT127" s="184" t="s">
        <v>166</v>
      </c>
      <c r="AU127" s="184" t="s">
        <v>117</v>
      </c>
      <c r="AV127" s="11" t="s">
        <v>163</v>
      </c>
      <c r="AW127" s="11" t="s">
        <v>35</v>
      </c>
      <c r="AX127" s="11" t="s">
        <v>86</v>
      </c>
      <c r="AY127" s="184" t="s">
        <v>158</v>
      </c>
    </row>
    <row r="128" spans="2:65" s="9" customFormat="1" ht="29.85" customHeight="1">
      <c r="B128" s="151"/>
      <c r="C128" s="152"/>
      <c r="D128" s="161" t="s">
        <v>627</v>
      </c>
      <c r="E128" s="161"/>
      <c r="F128" s="161"/>
      <c r="G128" s="161"/>
      <c r="H128" s="161"/>
      <c r="I128" s="161"/>
      <c r="J128" s="161"/>
      <c r="K128" s="161"/>
      <c r="L128" s="161"/>
      <c r="M128" s="161"/>
      <c r="N128" s="240">
        <f>BK128</f>
        <v>0</v>
      </c>
      <c r="O128" s="241"/>
      <c r="P128" s="241"/>
      <c r="Q128" s="241"/>
      <c r="R128" s="154"/>
      <c r="T128" s="155"/>
      <c r="U128" s="152"/>
      <c r="V128" s="152"/>
      <c r="W128" s="156">
        <f>SUM(W129:W146)</f>
        <v>0</v>
      </c>
      <c r="X128" s="152"/>
      <c r="Y128" s="156">
        <f>SUM(Y129:Y146)</f>
        <v>0</v>
      </c>
      <c r="Z128" s="152"/>
      <c r="AA128" s="157">
        <f>SUM(AA129:AA146)</f>
        <v>0</v>
      </c>
      <c r="AR128" s="158" t="s">
        <v>165</v>
      </c>
      <c r="AT128" s="159" t="s">
        <v>77</v>
      </c>
      <c r="AU128" s="159" t="s">
        <v>86</v>
      </c>
      <c r="AY128" s="158" t="s">
        <v>158</v>
      </c>
      <c r="BK128" s="160">
        <f>SUM(BK129:BK146)</f>
        <v>0</v>
      </c>
    </row>
    <row r="129" spans="2:65" s="1" customFormat="1" ht="14.4" customHeight="1">
      <c r="B129" s="133"/>
      <c r="C129" s="162" t="s">
        <v>171</v>
      </c>
      <c r="D129" s="162" t="s">
        <v>159</v>
      </c>
      <c r="E129" s="163" t="s">
        <v>637</v>
      </c>
      <c r="F129" s="254" t="s">
        <v>638</v>
      </c>
      <c r="G129" s="254"/>
      <c r="H129" s="254"/>
      <c r="I129" s="254"/>
      <c r="J129" s="164" t="s">
        <v>631</v>
      </c>
      <c r="K129" s="165">
        <v>1</v>
      </c>
      <c r="L129" s="255">
        <v>0</v>
      </c>
      <c r="M129" s="255"/>
      <c r="N129" s="253">
        <f>ROUND(L129*K129,2)</f>
        <v>0</v>
      </c>
      <c r="O129" s="253"/>
      <c r="P129" s="253"/>
      <c r="Q129" s="253"/>
      <c r="R129" s="136"/>
      <c r="T129" s="166" t="s">
        <v>5</v>
      </c>
      <c r="U129" s="45" t="s">
        <v>43</v>
      </c>
      <c r="V129" s="37"/>
      <c r="W129" s="167">
        <f>V129*K129</f>
        <v>0</v>
      </c>
      <c r="X129" s="167">
        <v>0</v>
      </c>
      <c r="Y129" s="167">
        <f>X129*K129</f>
        <v>0</v>
      </c>
      <c r="Z129" s="167">
        <v>0</v>
      </c>
      <c r="AA129" s="168">
        <f>Z129*K129</f>
        <v>0</v>
      </c>
      <c r="AR129" s="20" t="s">
        <v>632</v>
      </c>
      <c r="AT129" s="20" t="s">
        <v>159</v>
      </c>
      <c r="AU129" s="20" t="s">
        <v>117</v>
      </c>
      <c r="AY129" s="20" t="s">
        <v>158</v>
      </c>
      <c r="BE129" s="107">
        <f>IF(U129="základní",N129,0)</f>
        <v>0</v>
      </c>
      <c r="BF129" s="107">
        <f>IF(U129="snížená",N129,0)</f>
        <v>0</v>
      </c>
      <c r="BG129" s="107">
        <f>IF(U129="zákl. přenesená",N129,0)</f>
        <v>0</v>
      </c>
      <c r="BH129" s="107">
        <f>IF(U129="sníž. přenesená",N129,0)</f>
        <v>0</v>
      </c>
      <c r="BI129" s="107">
        <f>IF(U129="nulová",N129,0)</f>
        <v>0</v>
      </c>
      <c r="BJ129" s="20" t="s">
        <v>86</v>
      </c>
      <c r="BK129" s="107">
        <f>ROUND(L129*K129,2)</f>
        <v>0</v>
      </c>
      <c r="BL129" s="20" t="s">
        <v>632</v>
      </c>
      <c r="BM129" s="20" t="s">
        <v>639</v>
      </c>
    </row>
    <row r="130" spans="2:65" s="10" customFormat="1" ht="14.4" customHeight="1">
      <c r="B130" s="169"/>
      <c r="C130" s="170"/>
      <c r="D130" s="170"/>
      <c r="E130" s="171" t="s">
        <v>5</v>
      </c>
      <c r="F130" s="246" t="s">
        <v>86</v>
      </c>
      <c r="G130" s="247"/>
      <c r="H130" s="247"/>
      <c r="I130" s="247"/>
      <c r="J130" s="170"/>
      <c r="K130" s="172">
        <v>1</v>
      </c>
      <c r="L130" s="170"/>
      <c r="M130" s="170"/>
      <c r="N130" s="170"/>
      <c r="O130" s="170"/>
      <c r="P130" s="170"/>
      <c r="Q130" s="170"/>
      <c r="R130" s="173"/>
      <c r="T130" s="174"/>
      <c r="U130" s="170"/>
      <c r="V130" s="170"/>
      <c r="W130" s="170"/>
      <c r="X130" s="170"/>
      <c r="Y130" s="170"/>
      <c r="Z130" s="170"/>
      <c r="AA130" s="175"/>
      <c r="AT130" s="176" t="s">
        <v>166</v>
      </c>
      <c r="AU130" s="176" t="s">
        <v>117</v>
      </c>
      <c r="AV130" s="10" t="s">
        <v>117</v>
      </c>
      <c r="AW130" s="10" t="s">
        <v>35</v>
      </c>
      <c r="AX130" s="10" t="s">
        <v>78</v>
      </c>
      <c r="AY130" s="176" t="s">
        <v>158</v>
      </c>
    </row>
    <row r="131" spans="2:65" s="11" customFormat="1" ht="14.4" customHeight="1">
      <c r="B131" s="177"/>
      <c r="C131" s="178"/>
      <c r="D131" s="178"/>
      <c r="E131" s="179" t="s">
        <v>5</v>
      </c>
      <c r="F131" s="248" t="s">
        <v>167</v>
      </c>
      <c r="G131" s="249"/>
      <c r="H131" s="249"/>
      <c r="I131" s="249"/>
      <c r="J131" s="178"/>
      <c r="K131" s="180">
        <v>1</v>
      </c>
      <c r="L131" s="178"/>
      <c r="M131" s="178"/>
      <c r="N131" s="178"/>
      <c r="O131" s="178"/>
      <c r="P131" s="178"/>
      <c r="Q131" s="178"/>
      <c r="R131" s="181"/>
      <c r="T131" s="182"/>
      <c r="U131" s="178"/>
      <c r="V131" s="178"/>
      <c r="W131" s="178"/>
      <c r="X131" s="178"/>
      <c r="Y131" s="178"/>
      <c r="Z131" s="178"/>
      <c r="AA131" s="183"/>
      <c r="AT131" s="184" t="s">
        <v>166</v>
      </c>
      <c r="AU131" s="184" t="s">
        <v>117</v>
      </c>
      <c r="AV131" s="11" t="s">
        <v>163</v>
      </c>
      <c r="AW131" s="11" t="s">
        <v>35</v>
      </c>
      <c r="AX131" s="11" t="s">
        <v>86</v>
      </c>
      <c r="AY131" s="184" t="s">
        <v>158</v>
      </c>
    </row>
    <row r="132" spans="2:65" s="1" customFormat="1" ht="22.8" customHeight="1">
      <c r="B132" s="133"/>
      <c r="C132" s="162" t="s">
        <v>163</v>
      </c>
      <c r="D132" s="162" t="s">
        <v>159</v>
      </c>
      <c r="E132" s="163" t="s">
        <v>640</v>
      </c>
      <c r="F132" s="254" t="s">
        <v>641</v>
      </c>
      <c r="G132" s="254"/>
      <c r="H132" s="254"/>
      <c r="I132" s="254"/>
      <c r="J132" s="164" t="s">
        <v>631</v>
      </c>
      <c r="K132" s="165">
        <v>1</v>
      </c>
      <c r="L132" s="255">
        <v>0</v>
      </c>
      <c r="M132" s="255"/>
      <c r="N132" s="253">
        <f>ROUND(L132*K132,2)</f>
        <v>0</v>
      </c>
      <c r="O132" s="253"/>
      <c r="P132" s="253"/>
      <c r="Q132" s="253"/>
      <c r="R132" s="136"/>
      <c r="T132" s="166" t="s">
        <v>5</v>
      </c>
      <c r="U132" s="45" t="s">
        <v>43</v>
      </c>
      <c r="V132" s="37"/>
      <c r="W132" s="167">
        <f>V132*K132</f>
        <v>0</v>
      </c>
      <c r="X132" s="167">
        <v>0</v>
      </c>
      <c r="Y132" s="167">
        <f>X132*K132</f>
        <v>0</v>
      </c>
      <c r="Z132" s="167">
        <v>0</v>
      </c>
      <c r="AA132" s="168">
        <f>Z132*K132</f>
        <v>0</v>
      </c>
      <c r="AR132" s="20" t="s">
        <v>632</v>
      </c>
      <c r="AT132" s="20" t="s">
        <v>159</v>
      </c>
      <c r="AU132" s="20" t="s">
        <v>117</v>
      </c>
      <c r="AY132" s="20" t="s">
        <v>158</v>
      </c>
      <c r="BE132" s="107">
        <f>IF(U132="základní",N132,0)</f>
        <v>0</v>
      </c>
      <c r="BF132" s="107">
        <f>IF(U132="snížená",N132,0)</f>
        <v>0</v>
      </c>
      <c r="BG132" s="107">
        <f>IF(U132="zákl. přenesená",N132,0)</f>
        <v>0</v>
      </c>
      <c r="BH132" s="107">
        <f>IF(U132="sníž. přenesená",N132,0)</f>
        <v>0</v>
      </c>
      <c r="BI132" s="107">
        <f>IF(U132="nulová",N132,0)</f>
        <v>0</v>
      </c>
      <c r="BJ132" s="20" t="s">
        <v>86</v>
      </c>
      <c r="BK132" s="107">
        <f>ROUND(L132*K132,2)</f>
        <v>0</v>
      </c>
      <c r="BL132" s="20" t="s">
        <v>632</v>
      </c>
      <c r="BM132" s="20" t="s">
        <v>642</v>
      </c>
    </row>
    <row r="133" spans="2:65" s="10" customFormat="1" ht="14.4" customHeight="1">
      <c r="B133" s="169"/>
      <c r="C133" s="170"/>
      <c r="D133" s="170"/>
      <c r="E133" s="171" t="s">
        <v>5</v>
      </c>
      <c r="F133" s="246" t="s">
        <v>86</v>
      </c>
      <c r="G133" s="247"/>
      <c r="H133" s="247"/>
      <c r="I133" s="247"/>
      <c r="J133" s="170"/>
      <c r="K133" s="172">
        <v>1</v>
      </c>
      <c r="L133" s="170"/>
      <c r="M133" s="170"/>
      <c r="N133" s="170"/>
      <c r="O133" s="170"/>
      <c r="P133" s="170"/>
      <c r="Q133" s="170"/>
      <c r="R133" s="173"/>
      <c r="T133" s="174"/>
      <c r="U133" s="170"/>
      <c r="V133" s="170"/>
      <c r="W133" s="170"/>
      <c r="X133" s="170"/>
      <c r="Y133" s="170"/>
      <c r="Z133" s="170"/>
      <c r="AA133" s="175"/>
      <c r="AT133" s="176" t="s">
        <v>166</v>
      </c>
      <c r="AU133" s="176" t="s">
        <v>117</v>
      </c>
      <c r="AV133" s="10" t="s">
        <v>117</v>
      </c>
      <c r="AW133" s="10" t="s">
        <v>35</v>
      </c>
      <c r="AX133" s="10" t="s">
        <v>78</v>
      </c>
      <c r="AY133" s="176" t="s">
        <v>158</v>
      </c>
    </row>
    <row r="134" spans="2:65" s="11" customFormat="1" ht="14.4" customHeight="1">
      <c r="B134" s="177"/>
      <c r="C134" s="178"/>
      <c r="D134" s="178"/>
      <c r="E134" s="179" t="s">
        <v>5</v>
      </c>
      <c r="F134" s="248" t="s">
        <v>167</v>
      </c>
      <c r="G134" s="249"/>
      <c r="H134" s="249"/>
      <c r="I134" s="249"/>
      <c r="J134" s="178"/>
      <c r="K134" s="180">
        <v>1</v>
      </c>
      <c r="L134" s="178"/>
      <c r="M134" s="178"/>
      <c r="N134" s="178"/>
      <c r="O134" s="178"/>
      <c r="P134" s="178"/>
      <c r="Q134" s="178"/>
      <c r="R134" s="181"/>
      <c r="T134" s="182"/>
      <c r="U134" s="178"/>
      <c r="V134" s="178"/>
      <c r="W134" s="178"/>
      <c r="X134" s="178"/>
      <c r="Y134" s="178"/>
      <c r="Z134" s="178"/>
      <c r="AA134" s="183"/>
      <c r="AT134" s="184" t="s">
        <v>166</v>
      </c>
      <c r="AU134" s="184" t="s">
        <v>117</v>
      </c>
      <c r="AV134" s="11" t="s">
        <v>163</v>
      </c>
      <c r="AW134" s="11" t="s">
        <v>35</v>
      </c>
      <c r="AX134" s="11" t="s">
        <v>86</v>
      </c>
      <c r="AY134" s="184" t="s">
        <v>158</v>
      </c>
    </row>
    <row r="135" spans="2:65" s="1" customFormat="1" ht="14.4" customHeight="1">
      <c r="B135" s="133"/>
      <c r="C135" s="162" t="s">
        <v>165</v>
      </c>
      <c r="D135" s="162" t="s">
        <v>159</v>
      </c>
      <c r="E135" s="163" t="s">
        <v>643</v>
      </c>
      <c r="F135" s="254" t="s">
        <v>644</v>
      </c>
      <c r="G135" s="254"/>
      <c r="H135" s="254"/>
      <c r="I135" s="254"/>
      <c r="J135" s="164" t="s">
        <v>631</v>
      </c>
      <c r="K135" s="165">
        <v>1</v>
      </c>
      <c r="L135" s="255">
        <v>0</v>
      </c>
      <c r="M135" s="255"/>
      <c r="N135" s="253">
        <f>ROUND(L135*K135,2)</f>
        <v>0</v>
      </c>
      <c r="O135" s="253"/>
      <c r="P135" s="253"/>
      <c r="Q135" s="253"/>
      <c r="R135" s="136"/>
      <c r="T135" s="166" t="s">
        <v>5</v>
      </c>
      <c r="U135" s="45" t="s">
        <v>43</v>
      </c>
      <c r="V135" s="37"/>
      <c r="W135" s="167">
        <f>V135*K135</f>
        <v>0</v>
      </c>
      <c r="X135" s="167">
        <v>0</v>
      </c>
      <c r="Y135" s="167">
        <f>X135*K135</f>
        <v>0</v>
      </c>
      <c r="Z135" s="167">
        <v>0</v>
      </c>
      <c r="AA135" s="168">
        <f>Z135*K135</f>
        <v>0</v>
      </c>
      <c r="AR135" s="20" t="s">
        <v>632</v>
      </c>
      <c r="AT135" s="20" t="s">
        <v>159</v>
      </c>
      <c r="AU135" s="20" t="s">
        <v>117</v>
      </c>
      <c r="AY135" s="20" t="s">
        <v>158</v>
      </c>
      <c r="BE135" s="107">
        <f>IF(U135="základní",N135,0)</f>
        <v>0</v>
      </c>
      <c r="BF135" s="107">
        <f>IF(U135="snížená",N135,0)</f>
        <v>0</v>
      </c>
      <c r="BG135" s="107">
        <f>IF(U135="zákl. přenesená",N135,0)</f>
        <v>0</v>
      </c>
      <c r="BH135" s="107">
        <f>IF(U135="sníž. přenesená",N135,0)</f>
        <v>0</v>
      </c>
      <c r="BI135" s="107">
        <f>IF(U135="nulová",N135,0)</f>
        <v>0</v>
      </c>
      <c r="BJ135" s="20" t="s">
        <v>86</v>
      </c>
      <c r="BK135" s="107">
        <f>ROUND(L135*K135,2)</f>
        <v>0</v>
      </c>
      <c r="BL135" s="20" t="s">
        <v>632</v>
      </c>
      <c r="BM135" s="20" t="s">
        <v>645</v>
      </c>
    </row>
    <row r="136" spans="2:65" s="10" customFormat="1" ht="14.4" customHeight="1">
      <c r="B136" s="169"/>
      <c r="C136" s="170"/>
      <c r="D136" s="170"/>
      <c r="E136" s="171" t="s">
        <v>5</v>
      </c>
      <c r="F136" s="246" t="s">
        <v>86</v>
      </c>
      <c r="G136" s="247"/>
      <c r="H136" s="247"/>
      <c r="I136" s="247"/>
      <c r="J136" s="170"/>
      <c r="K136" s="172">
        <v>1</v>
      </c>
      <c r="L136" s="170"/>
      <c r="M136" s="170"/>
      <c r="N136" s="170"/>
      <c r="O136" s="170"/>
      <c r="P136" s="170"/>
      <c r="Q136" s="170"/>
      <c r="R136" s="173"/>
      <c r="T136" s="174"/>
      <c r="U136" s="170"/>
      <c r="V136" s="170"/>
      <c r="W136" s="170"/>
      <c r="X136" s="170"/>
      <c r="Y136" s="170"/>
      <c r="Z136" s="170"/>
      <c r="AA136" s="175"/>
      <c r="AT136" s="176" t="s">
        <v>166</v>
      </c>
      <c r="AU136" s="176" t="s">
        <v>117</v>
      </c>
      <c r="AV136" s="10" t="s">
        <v>117</v>
      </c>
      <c r="AW136" s="10" t="s">
        <v>35</v>
      </c>
      <c r="AX136" s="10" t="s">
        <v>78</v>
      </c>
      <c r="AY136" s="176" t="s">
        <v>158</v>
      </c>
    </row>
    <row r="137" spans="2:65" s="11" customFormat="1" ht="14.4" customHeight="1">
      <c r="B137" s="177"/>
      <c r="C137" s="178"/>
      <c r="D137" s="178"/>
      <c r="E137" s="179" t="s">
        <v>5</v>
      </c>
      <c r="F137" s="248" t="s">
        <v>167</v>
      </c>
      <c r="G137" s="249"/>
      <c r="H137" s="249"/>
      <c r="I137" s="249"/>
      <c r="J137" s="178"/>
      <c r="K137" s="180">
        <v>1</v>
      </c>
      <c r="L137" s="178"/>
      <c r="M137" s="178"/>
      <c r="N137" s="178"/>
      <c r="O137" s="178"/>
      <c r="P137" s="178"/>
      <c r="Q137" s="178"/>
      <c r="R137" s="181"/>
      <c r="T137" s="182"/>
      <c r="U137" s="178"/>
      <c r="V137" s="178"/>
      <c r="W137" s="178"/>
      <c r="X137" s="178"/>
      <c r="Y137" s="178"/>
      <c r="Z137" s="178"/>
      <c r="AA137" s="183"/>
      <c r="AT137" s="184" t="s">
        <v>166</v>
      </c>
      <c r="AU137" s="184" t="s">
        <v>117</v>
      </c>
      <c r="AV137" s="11" t="s">
        <v>163</v>
      </c>
      <c r="AW137" s="11" t="s">
        <v>35</v>
      </c>
      <c r="AX137" s="11" t="s">
        <v>86</v>
      </c>
      <c r="AY137" s="184" t="s">
        <v>158</v>
      </c>
    </row>
    <row r="138" spans="2:65" s="1" customFormat="1" ht="14.4" customHeight="1">
      <c r="B138" s="133"/>
      <c r="C138" s="162" t="s">
        <v>184</v>
      </c>
      <c r="D138" s="162" t="s">
        <v>159</v>
      </c>
      <c r="E138" s="163" t="s">
        <v>646</v>
      </c>
      <c r="F138" s="254" t="s">
        <v>647</v>
      </c>
      <c r="G138" s="254"/>
      <c r="H138" s="254"/>
      <c r="I138" s="254"/>
      <c r="J138" s="164" t="s">
        <v>631</v>
      </c>
      <c r="K138" s="165">
        <v>1</v>
      </c>
      <c r="L138" s="255">
        <v>0</v>
      </c>
      <c r="M138" s="255"/>
      <c r="N138" s="253">
        <f>ROUND(L138*K138,2)</f>
        <v>0</v>
      </c>
      <c r="O138" s="253"/>
      <c r="P138" s="253"/>
      <c r="Q138" s="253"/>
      <c r="R138" s="136"/>
      <c r="T138" s="166" t="s">
        <v>5</v>
      </c>
      <c r="U138" s="45" t="s">
        <v>43</v>
      </c>
      <c r="V138" s="37"/>
      <c r="W138" s="167">
        <f>V138*K138</f>
        <v>0</v>
      </c>
      <c r="X138" s="167">
        <v>0</v>
      </c>
      <c r="Y138" s="167">
        <f>X138*K138</f>
        <v>0</v>
      </c>
      <c r="Z138" s="167">
        <v>0</v>
      </c>
      <c r="AA138" s="168">
        <f>Z138*K138</f>
        <v>0</v>
      </c>
      <c r="AR138" s="20" t="s">
        <v>632</v>
      </c>
      <c r="AT138" s="20" t="s">
        <v>159</v>
      </c>
      <c r="AU138" s="20" t="s">
        <v>117</v>
      </c>
      <c r="AY138" s="20" t="s">
        <v>158</v>
      </c>
      <c r="BE138" s="107">
        <f>IF(U138="základní",N138,0)</f>
        <v>0</v>
      </c>
      <c r="BF138" s="107">
        <f>IF(U138="snížená",N138,0)</f>
        <v>0</v>
      </c>
      <c r="BG138" s="107">
        <f>IF(U138="zákl. přenesená",N138,0)</f>
        <v>0</v>
      </c>
      <c r="BH138" s="107">
        <f>IF(U138="sníž. přenesená",N138,0)</f>
        <v>0</v>
      </c>
      <c r="BI138" s="107">
        <f>IF(U138="nulová",N138,0)</f>
        <v>0</v>
      </c>
      <c r="BJ138" s="20" t="s">
        <v>86</v>
      </c>
      <c r="BK138" s="107">
        <f>ROUND(L138*K138,2)</f>
        <v>0</v>
      </c>
      <c r="BL138" s="20" t="s">
        <v>632</v>
      </c>
      <c r="BM138" s="20" t="s">
        <v>648</v>
      </c>
    </row>
    <row r="139" spans="2:65" s="10" customFormat="1" ht="14.4" customHeight="1">
      <c r="B139" s="169"/>
      <c r="C139" s="170"/>
      <c r="D139" s="170"/>
      <c r="E139" s="171" t="s">
        <v>5</v>
      </c>
      <c r="F139" s="246" t="s">
        <v>86</v>
      </c>
      <c r="G139" s="247"/>
      <c r="H139" s="247"/>
      <c r="I139" s="247"/>
      <c r="J139" s="170"/>
      <c r="K139" s="172">
        <v>1</v>
      </c>
      <c r="L139" s="170"/>
      <c r="M139" s="170"/>
      <c r="N139" s="170"/>
      <c r="O139" s="170"/>
      <c r="P139" s="170"/>
      <c r="Q139" s="170"/>
      <c r="R139" s="173"/>
      <c r="T139" s="174"/>
      <c r="U139" s="170"/>
      <c r="V139" s="170"/>
      <c r="W139" s="170"/>
      <c r="X139" s="170"/>
      <c r="Y139" s="170"/>
      <c r="Z139" s="170"/>
      <c r="AA139" s="175"/>
      <c r="AT139" s="176" t="s">
        <v>166</v>
      </c>
      <c r="AU139" s="176" t="s">
        <v>117</v>
      </c>
      <c r="AV139" s="10" t="s">
        <v>117</v>
      </c>
      <c r="AW139" s="10" t="s">
        <v>35</v>
      </c>
      <c r="AX139" s="10" t="s">
        <v>78</v>
      </c>
      <c r="AY139" s="176" t="s">
        <v>158</v>
      </c>
    </row>
    <row r="140" spans="2:65" s="11" customFormat="1" ht="14.4" customHeight="1">
      <c r="B140" s="177"/>
      <c r="C140" s="178"/>
      <c r="D140" s="178"/>
      <c r="E140" s="179" t="s">
        <v>5</v>
      </c>
      <c r="F140" s="248" t="s">
        <v>167</v>
      </c>
      <c r="G140" s="249"/>
      <c r="H140" s="249"/>
      <c r="I140" s="249"/>
      <c r="J140" s="178"/>
      <c r="K140" s="180">
        <v>1</v>
      </c>
      <c r="L140" s="178"/>
      <c r="M140" s="178"/>
      <c r="N140" s="178"/>
      <c r="O140" s="178"/>
      <c r="P140" s="178"/>
      <c r="Q140" s="178"/>
      <c r="R140" s="181"/>
      <c r="T140" s="182"/>
      <c r="U140" s="178"/>
      <c r="V140" s="178"/>
      <c r="W140" s="178"/>
      <c r="X140" s="178"/>
      <c r="Y140" s="178"/>
      <c r="Z140" s="178"/>
      <c r="AA140" s="183"/>
      <c r="AT140" s="184" t="s">
        <v>166</v>
      </c>
      <c r="AU140" s="184" t="s">
        <v>117</v>
      </c>
      <c r="AV140" s="11" t="s">
        <v>163</v>
      </c>
      <c r="AW140" s="11" t="s">
        <v>35</v>
      </c>
      <c r="AX140" s="11" t="s">
        <v>86</v>
      </c>
      <c r="AY140" s="184" t="s">
        <v>158</v>
      </c>
    </row>
    <row r="141" spans="2:65" s="1" customFormat="1" ht="14.4" customHeight="1">
      <c r="B141" s="133"/>
      <c r="C141" s="162" t="s">
        <v>189</v>
      </c>
      <c r="D141" s="162" t="s">
        <v>159</v>
      </c>
      <c r="E141" s="163" t="s">
        <v>649</v>
      </c>
      <c r="F141" s="254" t="s">
        <v>650</v>
      </c>
      <c r="G141" s="254"/>
      <c r="H141" s="254"/>
      <c r="I141" s="254"/>
      <c r="J141" s="164" t="s">
        <v>631</v>
      </c>
      <c r="K141" s="165">
        <v>1</v>
      </c>
      <c r="L141" s="255">
        <v>0</v>
      </c>
      <c r="M141" s="255"/>
      <c r="N141" s="253">
        <f>ROUND(L141*K141,2)</f>
        <v>0</v>
      </c>
      <c r="O141" s="253"/>
      <c r="P141" s="253"/>
      <c r="Q141" s="253"/>
      <c r="R141" s="136"/>
      <c r="T141" s="166" t="s">
        <v>5</v>
      </c>
      <c r="U141" s="45" t="s">
        <v>43</v>
      </c>
      <c r="V141" s="37"/>
      <c r="W141" s="167">
        <f>V141*K141</f>
        <v>0</v>
      </c>
      <c r="X141" s="167">
        <v>0</v>
      </c>
      <c r="Y141" s="167">
        <f>X141*K141</f>
        <v>0</v>
      </c>
      <c r="Z141" s="167">
        <v>0</v>
      </c>
      <c r="AA141" s="168">
        <f>Z141*K141</f>
        <v>0</v>
      </c>
      <c r="AR141" s="20" t="s">
        <v>632</v>
      </c>
      <c r="AT141" s="20" t="s">
        <v>159</v>
      </c>
      <c r="AU141" s="20" t="s">
        <v>117</v>
      </c>
      <c r="AY141" s="20" t="s">
        <v>158</v>
      </c>
      <c r="BE141" s="107">
        <f>IF(U141="základní",N141,0)</f>
        <v>0</v>
      </c>
      <c r="BF141" s="107">
        <f>IF(U141="snížená",N141,0)</f>
        <v>0</v>
      </c>
      <c r="BG141" s="107">
        <f>IF(U141="zákl. přenesená",N141,0)</f>
        <v>0</v>
      </c>
      <c r="BH141" s="107">
        <f>IF(U141="sníž. přenesená",N141,0)</f>
        <v>0</v>
      </c>
      <c r="BI141" s="107">
        <f>IF(U141="nulová",N141,0)</f>
        <v>0</v>
      </c>
      <c r="BJ141" s="20" t="s">
        <v>86</v>
      </c>
      <c r="BK141" s="107">
        <f>ROUND(L141*K141,2)</f>
        <v>0</v>
      </c>
      <c r="BL141" s="20" t="s">
        <v>632</v>
      </c>
      <c r="BM141" s="20" t="s">
        <v>651</v>
      </c>
    </row>
    <row r="142" spans="2:65" s="10" customFormat="1" ht="14.4" customHeight="1">
      <c r="B142" s="169"/>
      <c r="C142" s="170"/>
      <c r="D142" s="170"/>
      <c r="E142" s="171" t="s">
        <v>5</v>
      </c>
      <c r="F142" s="246" t="s">
        <v>86</v>
      </c>
      <c r="G142" s="247"/>
      <c r="H142" s="247"/>
      <c r="I142" s="247"/>
      <c r="J142" s="170"/>
      <c r="K142" s="172">
        <v>1</v>
      </c>
      <c r="L142" s="170"/>
      <c r="M142" s="170"/>
      <c r="N142" s="170"/>
      <c r="O142" s="170"/>
      <c r="P142" s="170"/>
      <c r="Q142" s="170"/>
      <c r="R142" s="173"/>
      <c r="T142" s="174"/>
      <c r="U142" s="170"/>
      <c r="V142" s="170"/>
      <c r="W142" s="170"/>
      <c r="X142" s="170"/>
      <c r="Y142" s="170"/>
      <c r="Z142" s="170"/>
      <c r="AA142" s="175"/>
      <c r="AT142" s="176" t="s">
        <v>166</v>
      </c>
      <c r="AU142" s="176" t="s">
        <v>117</v>
      </c>
      <c r="AV142" s="10" t="s">
        <v>117</v>
      </c>
      <c r="AW142" s="10" t="s">
        <v>35</v>
      </c>
      <c r="AX142" s="10" t="s">
        <v>78</v>
      </c>
      <c r="AY142" s="176" t="s">
        <v>158</v>
      </c>
    </row>
    <row r="143" spans="2:65" s="11" customFormat="1" ht="14.4" customHeight="1">
      <c r="B143" s="177"/>
      <c r="C143" s="178"/>
      <c r="D143" s="178"/>
      <c r="E143" s="179" t="s">
        <v>5</v>
      </c>
      <c r="F143" s="248" t="s">
        <v>167</v>
      </c>
      <c r="G143" s="249"/>
      <c r="H143" s="249"/>
      <c r="I143" s="249"/>
      <c r="J143" s="178"/>
      <c r="K143" s="180">
        <v>1</v>
      </c>
      <c r="L143" s="178"/>
      <c r="M143" s="178"/>
      <c r="N143" s="178"/>
      <c r="O143" s="178"/>
      <c r="P143" s="178"/>
      <c r="Q143" s="178"/>
      <c r="R143" s="181"/>
      <c r="T143" s="182"/>
      <c r="U143" s="178"/>
      <c r="V143" s="178"/>
      <c r="W143" s="178"/>
      <c r="X143" s="178"/>
      <c r="Y143" s="178"/>
      <c r="Z143" s="178"/>
      <c r="AA143" s="183"/>
      <c r="AT143" s="184" t="s">
        <v>166</v>
      </c>
      <c r="AU143" s="184" t="s">
        <v>117</v>
      </c>
      <c r="AV143" s="11" t="s">
        <v>163</v>
      </c>
      <c r="AW143" s="11" t="s">
        <v>35</v>
      </c>
      <c r="AX143" s="11" t="s">
        <v>86</v>
      </c>
      <c r="AY143" s="184" t="s">
        <v>158</v>
      </c>
    </row>
    <row r="144" spans="2:65" s="1" customFormat="1" ht="22.8" customHeight="1">
      <c r="B144" s="133"/>
      <c r="C144" s="162" t="s">
        <v>194</v>
      </c>
      <c r="D144" s="162" t="s">
        <v>159</v>
      </c>
      <c r="E144" s="163" t="s">
        <v>652</v>
      </c>
      <c r="F144" s="254" t="s">
        <v>653</v>
      </c>
      <c r="G144" s="254"/>
      <c r="H144" s="254"/>
      <c r="I144" s="254"/>
      <c r="J144" s="164" t="s">
        <v>631</v>
      </c>
      <c r="K144" s="165">
        <v>1</v>
      </c>
      <c r="L144" s="255">
        <v>0</v>
      </c>
      <c r="M144" s="255"/>
      <c r="N144" s="253">
        <f>ROUND(L144*K144,2)</f>
        <v>0</v>
      </c>
      <c r="O144" s="253"/>
      <c r="P144" s="253"/>
      <c r="Q144" s="253"/>
      <c r="R144" s="136"/>
      <c r="T144" s="166" t="s">
        <v>5</v>
      </c>
      <c r="U144" s="45" t="s">
        <v>43</v>
      </c>
      <c r="V144" s="37"/>
      <c r="W144" s="167">
        <f>V144*K144</f>
        <v>0</v>
      </c>
      <c r="X144" s="167">
        <v>0</v>
      </c>
      <c r="Y144" s="167">
        <f>X144*K144</f>
        <v>0</v>
      </c>
      <c r="Z144" s="167">
        <v>0</v>
      </c>
      <c r="AA144" s="168">
        <f>Z144*K144</f>
        <v>0</v>
      </c>
      <c r="AR144" s="20" t="s">
        <v>632</v>
      </c>
      <c r="AT144" s="20" t="s">
        <v>159</v>
      </c>
      <c r="AU144" s="20" t="s">
        <v>117</v>
      </c>
      <c r="AY144" s="20" t="s">
        <v>158</v>
      </c>
      <c r="BE144" s="107">
        <f>IF(U144="základní",N144,0)</f>
        <v>0</v>
      </c>
      <c r="BF144" s="107">
        <f>IF(U144="snížená",N144,0)</f>
        <v>0</v>
      </c>
      <c r="BG144" s="107">
        <f>IF(U144="zákl. přenesená",N144,0)</f>
        <v>0</v>
      </c>
      <c r="BH144" s="107">
        <f>IF(U144="sníž. přenesená",N144,0)</f>
        <v>0</v>
      </c>
      <c r="BI144" s="107">
        <f>IF(U144="nulová",N144,0)</f>
        <v>0</v>
      </c>
      <c r="BJ144" s="20" t="s">
        <v>86</v>
      </c>
      <c r="BK144" s="107">
        <f>ROUND(L144*K144,2)</f>
        <v>0</v>
      </c>
      <c r="BL144" s="20" t="s">
        <v>632</v>
      </c>
      <c r="BM144" s="20" t="s">
        <v>654</v>
      </c>
    </row>
    <row r="145" spans="2:65" s="10" customFormat="1" ht="14.4" customHeight="1">
      <c r="B145" s="169"/>
      <c r="C145" s="170"/>
      <c r="D145" s="170"/>
      <c r="E145" s="171" t="s">
        <v>5</v>
      </c>
      <c r="F145" s="246" t="s">
        <v>86</v>
      </c>
      <c r="G145" s="247"/>
      <c r="H145" s="247"/>
      <c r="I145" s="247"/>
      <c r="J145" s="170"/>
      <c r="K145" s="172">
        <v>1</v>
      </c>
      <c r="L145" s="170"/>
      <c r="M145" s="170"/>
      <c r="N145" s="170"/>
      <c r="O145" s="170"/>
      <c r="P145" s="170"/>
      <c r="Q145" s="170"/>
      <c r="R145" s="173"/>
      <c r="T145" s="174"/>
      <c r="U145" s="170"/>
      <c r="V145" s="170"/>
      <c r="W145" s="170"/>
      <c r="X145" s="170"/>
      <c r="Y145" s="170"/>
      <c r="Z145" s="170"/>
      <c r="AA145" s="175"/>
      <c r="AT145" s="176" t="s">
        <v>166</v>
      </c>
      <c r="AU145" s="176" t="s">
        <v>117</v>
      </c>
      <c r="AV145" s="10" t="s">
        <v>117</v>
      </c>
      <c r="AW145" s="10" t="s">
        <v>35</v>
      </c>
      <c r="AX145" s="10" t="s">
        <v>78</v>
      </c>
      <c r="AY145" s="176" t="s">
        <v>158</v>
      </c>
    </row>
    <row r="146" spans="2:65" s="11" customFormat="1" ht="14.4" customHeight="1">
      <c r="B146" s="177"/>
      <c r="C146" s="178"/>
      <c r="D146" s="178"/>
      <c r="E146" s="179" t="s">
        <v>5</v>
      </c>
      <c r="F146" s="248" t="s">
        <v>167</v>
      </c>
      <c r="G146" s="249"/>
      <c r="H146" s="249"/>
      <c r="I146" s="249"/>
      <c r="J146" s="178"/>
      <c r="K146" s="180">
        <v>1</v>
      </c>
      <c r="L146" s="178"/>
      <c r="M146" s="178"/>
      <c r="N146" s="178"/>
      <c r="O146" s="178"/>
      <c r="P146" s="178"/>
      <c r="Q146" s="178"/>
      <c r="R146" s="181"/>
      <c r="T146" s="182"/>
      <c r="U146" s="178"/>
      <c r="V146" s="178"/>
      <c r="W146" s="178"/>
      <c r="X146" s="178"/>
      <c r="Y146" s="178"/>
      <c r="Z146" s="178"/>
      <c r="AA146" s="183"/>
      <c r="AT146" s="184" t="s">
        <v>166</v>
      </c>
      <c r="AU146" s="184" t="s">
        <v>117</v>
      </c>
      <c r="AV146" s="11" t="s">
        <v>163</v>
      </c>
      <c r="AW146" s="11" t="s">
        <v>35</v>
      </c>
      <c r="AX146" s="11" t="s">
        <v>86</v>
      </c>
      <c r="AY146" s="184" t="s">
        <v>158</v>
      </c>
    </row>
    <row r="147" spans="2:65" s="9" customFormat="1" ht="29.85" customHeight="1">
      <c r="B147" s="151"/>
      <c r="C147" s="152"/>
      <c r="D147" s="161" t="s">
        <v>628</v>
      </c>
      <c r="E147" s="161"/>
      <c r="F147" s="161"/>
      <c r="G147" s="161"/>
      <c r="H147" s="161"/>
      <c r="I147" s="161"/>
      <c r="J147" s="161"/>
      <c r="K147" s="161"/>
      <c r="L147" s="161"/>
      <c r="M147" s="161"/>
      <c r="N147" s="240">
        <f>BK147</f>
        <v>0</v>
      </c>
      <c r="O147" s="241"/>
      <c r="P147" s="241"/>
      <c r="Q147" s="241"/>
      <c r="R147" s="154"/>
      <c r="T147" s="155"/>
      <c r="U147" s="152"/>
      <c r="V147" s="152"/>
      <c r="W147" s="156">
        <f>SUM(W148:W150)</f>
        <v>0</v>
      </c>
      <c r="X147" s="152"/>
      <c r="Y147" s="156">
        <f>SUM(Y148:Y150)</f>
        <v>0</v>
      </c>
      <c r="Z147" s="152"/>
      <c r="AA147" s="157">
        <f>SUM(AA148:AA150)</f>
        <v>0</v>
      </c>
      <c r="AR147" s="158" t="s">
        <v>165</v>
      </c>
      <c r="AT147" s="159" t="s">
        <v>77</v>
      </c>
      <c r="AU147" s="159" t="s">
        <v>86</v>
      </c>
      <c r="AY147" s="158" t="s">
        <v>158</v>
      </c>
      <c r="BK147" s="160">
        <f>SUM(BK148:BK150)</f>
        <v>0</v>
      </c>
    </row>
    <row r="148" spans="2:65" s="1" customFormat="1" ht="14.4" customHeight="1">
      <c r="B148" s="133"/>
      <c r="C148" s="162" t="s">
        <v>199</v>
      </c>
      <c r="D148" s="162" t="s">
        <v>159</v>
      </c>
      <c r="E148" s="163" t="s">
        <v>655</v>
      </c>
      <c r="F148" s="254" t="s">
        <v>656</v>
      </c>
      <c r="G148" s="254"/>
      <c r="H148" s="254"/>
      <c r="I148" s="254"/>
      <c r="J148" s="164" t="s">
        <v>631</v>
      </c>
      <c r="K148" s="165">
        <v>1</v>
      </c>
      <c r="L148" s="255">
        <v>0</v>
      </c>
      <c r="M148" s="255"/>
      <c r="N148" s="253">
        <f>ROUND(L148*K148,2)</f>
        <v>0</v>
      </c>
      <c r="O148" s="253"/>
      <c r="P148" s="253"/>
      <c r="Q148" s="253"/>
      <c r="R148" s="136"/>
      <c r="T148" s="166" t="s">
        <v>5</v>
      </c>
      <c r="U148" s="45" t="s">
        <v>43</v>
      </c>
      <c r="V148" s="37"/>
      <c r="W148" s="167">
        <f>V148*K148</f>
        <v>0</v>
      </c>
      <c r="X148" s="167">
        <v>0</v>
      </c>
      <c r="Y148" s="167">
        <f>X148*K148</f>
        <v>0</v>
      </c>
      <c r="Z148" s="167">
        <v>0</v>
      </c>
      <c r="AA148" s="168">
        <f>Z148*K148</f>
        <v>0</v>
      </c>
      <c r="AR148" s="20" t="s">
        <v>632</v>
      </c>
      <c r="AT148" s="20" t="s">
        <v>159</v>
      </c>
      <c r="AU148" s="20" t="s">
        <v>117</v>
      </c>
      <c r="AY148" s="20" t="s">
        <v>158</v>
      </c>
      <c r="BE148" s="107">
        <f>IF(U148="základní",N148,0)</f>
        <v>0</v>
      </c>
      <c r="BF148" s="107">
        <f>IF(U148="snížená",N148,0)</f>
        <v>0</v>
      </c>
      <c r="BG148" s="107">
        <f>IF(U148="zákl. přenesená",N148,0)</f>
        <v>0</v>
      </c>
      <c r="BH148" s="107">
        <f>IF(U148="sníž. přenesená",N148,0)</f>
        <v>0</v>
      </c>
      <c r="BI148" s="107">
        <f>IF(U148="nulová",N148,0)</f>
        <v>0</v>
      </c>
      <c r="BJ148" s="20" t="s">
        <v>86</v>
      </c>
      <c r="BK148" s="107">
        <f>ROUND(L148*K148,2)</f>
        <v>0</v>
      </c>
      <c r="BL148" s="20" t="s">
        <v>632</v>
      </c>
      <c r="BM148" s="20" t="s">
        <v>657</v>
      </c>
    </row>
    <row r="149" spans="2:65" s="10" customFormat="1" ht="14.4" customHeight="1">
      <c r="B149" s="169"/>
      <c r="C149" s="170"/>
      <c r="D149" s="170"/>
      <c r="E149" s="171" t="s">
        <v>5</v>
      </c>
      <c r="F149" s="246" t="s">
        <v>86</v>
      </c>
      <c r="G149" s="247"/>
      <c r="H149" s="247"/>
      <c r="I149" s="247"/>
      <c r="J149" s="170"/>
      <c r="K149" s="172">
        <v>1</v>
      </c>
      <c r="L149" s="170"/>
      <c r="M149" s="170"/>
      <c r="N149" s="170"/>
      <c r="O149" s="170"/>
      <c r="P149" s="170"/>
      <c r="Q149" s="170"/>
      <c r="R149" s="173"/>
      <c r="T149" s="174"/>
      <c r="U149" s="170"/>
      <c r="V149" s="170"/>
      <c r="W149" s="170"/>
      <c r="X149" s="170"/>
      <c r="Y149" s="170"/>
      <c r="Z149" s="170"/>
      <c r="AA149" s="175"/>
      <c r="AT149" s="176" t="s">
        <v>166</v>
      </c>
      <c r="AU149" s="176" t="s">
        <v>117</v>
      </c>
      <c r="AV149" s="10" t="s">
        <v>117</v>
      </c>
      <c r="AW149" s="10" t="s">
        <v>35</v>
      </c>
      <c r="AX149" s="10" t="s">
        <v>78</v>
      </c>
      <c r="AY149" s="176" t="s">
        <v>158</v>
      </c>
    </row>
    <row r="150" spans="2:65" s="11" customFormat="1" ht="14.4" customHeight="1">
      <c r="B150" s="177"/>
      <c r="C150" s="178"/>
      <c r="D150" s="178"/>
      <c r="E150" s="179" t="s">
        <v>5</v>
      </c>
      <c r="F150" s="248" t="s">
        <v>167</v>
      </c>
      <c r="G150" s="249"/>
      <c r="H150" s="249"/>
      <c r="I150" s="249"/>
      <c r="J150" s="178"/>
      <c r="K150" s="180">
        <v>1</v>
      </c>
      <c r="L150" s="178"/>
      <c r="M150" s="178"/>
      <c r="N150" s="178"/>
      <c r="O150" s="178"/>
      <c r="P150" s="178"/>
      <c r="Q150" s="178"/>
      <c r="R150" s="181"/>
      <c r="T150" s="182"/>
      <c r="U150" s="178"/>
      <c r="V150" s="178"/>
      <c r="W150" s="178"/>
      <c r="X150" s="178"/>
      <c r="Y150" s="178"/>
      <c r="Z150" s="178"/>
      <c r="AA150" s="183"/>
      <c r="AT150" s="184" t="s">
        <v>166</v>
      </c>
      <c r="AU150" s="184" t="s">
        <v>117</v>
      </c>
      <c r="AV150" s="11" t="s">
        <v>163</v>
      </c>
      <c r="AW150" s="11" t="s">
        <v>35</v>
      </c>
      <c r="AX150" s="11" t="s">
        <v>86</v>
      </c>
      <c r="AY150" s="184" t="s">
        <v>158</v>
      </c>
    </row>
    <row r="151" spans="2:65" s="1" customFormat="1" ht="49.95" customHeight="1">
      <c r="B151" s="36"/>
      <c r="C151" s="37"/>
      <c r="D151" s="153" t="s">
        <v>404</v>
      </c>
      <c r="E151" s="37"/>
      <c r="F151" s="37"/>
      <c r="G151" s="37"/>
      <c r="H151" s="37"/>
      <c r="I151" s="37"/>
      <c r="J151" s="37"/>
      <c r="K151" s="37"/>
      <c r="L151" s="37"/>
      <c r="M151" s="37"/>
      <c r="N151" s="238">
        <f>BK151</f>
        <v>0</v>
      </c>
      <c r="O151" s="239"/>
      <c r="P151" s="239"/>
      <c r="Q151" s="239"/>
      <c r="R151" s="38"/>
      <c r="T151" s="189"/>
      <c r="U151" s="57"/>
      <c r="V151" s="57"/>
      <c r="W151" s="57"/>
      <c r="X151" s="57"/>
      <c r="Y151" s="57"/>
      <c r="Z151" s="57"/>
      <c r="AA151" s="59"/>
      <c r="AT151" s="20" t="s">
        <v>77</v>
      </c>
      <c r="AU151" s="20" t="s">
        <v>78</v>
      </c>
      <c r="AY151" s="20" t="s">
        <v>405</v>
      </c>
      <c r="BK151" s="107">
        <v>0</v>
      </c>
    </row>
    <row r="152" spans="2:65" s="1" customFormat="1" ht="6.9" customHeight="1">
      <c r="B152" s="60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/>
    </row>
  </sheetData>
  <mergeCells count="117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D95:H95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N100:Q100"/>
    <mergeCell ref="L102:Q102"/>
    <mergeCell ref="C108:Q108"/>
    <mergeCell ref="L129:M129"/>
    <mergeCell ref="N129:Q129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H1:K1"/>
    <mergeCell ref="F142:I142"/>
    <mergeCell ref="F143:I143"/>
    <mergeCell ref="F144:I144"/>
    <mergeCell ref="L144:M144"/>
    <mergeCell ref="N144:Q144"/>
    <mergeCell ref="F145:I145"/>
    <mergeCell ref="F146:I146"/>
    <mergeCell ref="F148:I148"/>
    <mergeCell ref="L148:M148"/>
    <mergeCell ref="N148:Q148"/>
    <mergeCell ref="F136:I136"/>
    <mergeCell ref="F137:I137"/>
    <mergeCell ref="F138:I138"/>
    <mergeCell ref="L138:M138"/>
    <mergeCell ref="N138:Q138"/>
    <mergeCell ref="F139:I139"/>
    <mergeCell ref="F140:I140"/>
    <mergeCell ref="F141:I141"/>
    <mergeCell ref="L141:M141"/>
    <mergeCell ref="N141:Q141"/>
    <mergeCell ref="F130:I130"/>
    <mergeCell ref="F131:I131"/>
    <mergeCell ref="F132:I132"/>
    <mergeCell ref="S2:AC2"/>
    <mergeCell ref="F149:I149"/>
    <mergeCell ref="F150:I150"/>
    <mergeCell ref="N119:Q119"/>
    <mergeCell ref="N120:Q120"/>
    <mergeCell ref="N121:Q121"/>
    <mergeCell ref="N128:Q128"/>
    <mergeCell ref="N147:Q147"/>
    <mergeCell ref="N151:Q151"/>
    <mergeCell ref="L132:M132"/>
    <mergeCell ref="N132:Q132"/>
    <mergeCell ref="F133:I133"/>
    <mergeCell ref="F134:I134"/>
    <mergeCell ref="F135:I135"/>
    <mergeCell ref="L135:M135"/>
    <mergeCell ref="N135:Q135"/>
    <mergeCell ref="F123:I123"/>
    <mergeCell ref="F124:I124"/>
    <mergeCell ref="F125:I125"/>
    <mergeCell ref="L125:M125"/>
    <mergeCell ref="N125:Q125"/>
    <mergeCell ref="F126:I126"/>
    <mergeCell ref="F127:I127"/>
    <mergeCell ref="F129:I129"/>
  </mergeCells>
  <hyperlinks>
    <hyperlink ref="F1:G1" location="C2" display="1) Krycí list rozpočtu"/>
    <hyperlink ref="H1:K1" location="C86" display="2) Rekapitulace rozpočtu"/>
    <hyperlink ref="L1" location="C118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SO 08.4 - Tenisové hřiště</vt:lpstr>
      <vt:lpstr>SO 08.4.1 - Chodník</vt:lpstr>
      <vt:lpstr>SO 08.4.2 - Odvodnění, dr...</vt:lpstr>
      <vt:lpstr>SO 08.4.3 - Kabelová chrá...</vt:lpstr>
      <vt:lpstr>SO 08.4.4 - Zatravnění</vt:lpstr>
      <vt:lpstr>VON - Vedlejší a ostatní ...</vt:lpstr>
      <vt:lpstr>'Rekapitulace stavby'!Názvy_tisku</vt:lpstr>
      <vt:lpstr>'SO 08.4 - Tenisové hřiště'!Názvy_tisku</vt:lpstr>
      <vt:lpstr>'SO 08.4.1 - Chodník'!Názvy_tisku</vt:lpstr>
      <vt:lpstr>'SO 08.4.2 - Odvodnění, dr...'!Názvy_tisku</vt:lpstr>
      <vt:lpstr>'SO 08.4.3 - Kabelová chrá...'!Názvy_tisku</vt:lpstr>
      <vt:lpstr>'SO 08.4.4 - Zatravnění'!Názvy_tisku</vt:lpstr>
      <vt:lpstr>'VON - Vedlejší a ostatní ...'!Názvy_tisku</vt:lpstr>
      <vt:lpstr>'Rekapitulace stavby'!Oblast_tisku</vt:lpstr>
      <vt:lpstr>'SO 08.4 - Tenisové hřiště'!Oblast_tisku</vt:lpstr>
      <vt:lpstr>'SO 08.4.1 - Chodník'!Oblast_tisku</vt:lpstr>
      <vt:lpstr>'SO 08.4.2 - Odvodnění, dr...'!Oblast_tisku</vt:lpstr>
      <vt:lpstr>'SO 08.4.3 - Kabelová chrá...'!Oblast_tisku</vt:lpstr>
      <vt:lpstr>'SO 08.4.4 - Zatravnění'!Oblast_tisku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Pavel-HP\Pavel</dc:creator>
  <cp:lastModifiedBy>Pavel</cp:lastModifiedBy>
  <cp:lastPrinted>2017-12-19T09:27:33Z</cp:lastPrinted>
  <dcterms:created xsi:type="dcterms:W3CDTF">2017-12-19T09:23:56Z</dcterms:created>
  <dcterms:modified xsi:type="dcterms:W3CDTF">2017-12-19T09:28:25Z</dcterms:modified>
</cp:coreProperties>
</file>